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officeprotestantsekerk.sharepoint.com/sites/Trkmtn/Gedeelde documenten/Traktementen/Modellen/Rekenmodellen/traktementslasten na één jaar ziekte (vast + TD + HD)/"/>
    </mc:Choice>
  </mc:AlternateContent>
  <xr:revisionPtr revIDLastSave="124" documentId="11_8EC2388505101B1C9AEC7604C39D729F0539A0ED" xr6:coauthVersionLast="47" xr6:coauthVersionMax="47" xr10:uidLastSave="{D734D9F8-157F-4F7C-970A-662982AC87DF}"/>
  <bookViews>
    <workbookView xWindow="-120" yWindow="-120" windowWidth="29040" windowHeight="15720" xr2:uid="{00000000-000D-0000-FFFF-FFFF00000000}"/>
  </bookViews>
  <sheets>
    <sheet name="Blad1" sheetId="1" r:id="rId1"/>
    <sheet name="Blad2" sheetId="2" state="hidden" r:id="rId2"/>
    <sheet name="Blad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UxEGLN25dnlWya9liUrt0ozGkT3vlWfIl1oX5M/6gs="/>
    </ext>
  </extLst>
</workbook>
</file>

<file path=xl/calcChain.xml><?xml version="1.0" encoding="utf-8"?>
<calcChain xmlns="http://schemas.openxmlformats.org/spreadsheetml/2006/main">
  <c r="B20" i="3" l="1"/>
  <c r="F80" i="1"/>
  <c r="F85" i="1" s="1"/>
  <c r="D79" i="1"/>
  <c r="E79" i="1" s="1"/>
  <c r="G79" i="1" s="1"/>
  <c r="C79" i="1"/>
  <c r="E78" i="1"/>
  <c r="G78" i="1" s="1"/>
  <c r="D78" i="1"/>
  <c r="C78" i="1"/>
  <c r="E77" i="1"/>
  <c r="G77" i="1" s="1"/>
  <c r="D77" i="1"/>
  <c r="C77" i="1"/>
  <c r="D76" i="1"/>
  <c r="C76" i="1"/>
  <c r="D75" i="1"/>
  <c r="C75" i="1"/>
  <c r="B75" i="1"/>
  <c r="F70" i="1"/>
  <c r="C69" i="1"/>
  <c r="E69" i="1" s="1"/>
  <c r="G69" i="1" s="1"/>
  <c r="C68" i="1"/>
  <c r="C67" i="1"/>
  <c r="C66" i="1"/>
  <c r="E64" i="1"/>
  <c r="C63" i="1"/>
  <c r="C62" i="1"/>
  <c r="F60" i="1"/>
  <c r="C59" i="1"/>
  <c r="E59" i="1" s="1"/>
  <c r="G59" i="1" s="1"/>
  <c r="C57" i="1"/>
  <c r="C56" i="1"/>
  <c r="E55" i="1"/>
  <c r="G55" i="1" s="1"/>
  <c r="D54" i="1"/>
  <c r="C54" i="1"/>
  <c r="C52" i="1"/>
  <c r="C51" i="1"/>
  <c r="C50" i="1"/>
  <c r="G43" i="1"/>
  <c r="C33" i="1"/>
  <c r="E33" i="1" s="1"/>
  <c r="G33" i="1" s="1"/>
  <c r="C32" i="1"/>
  <c r="E32" i="1" s="1"/>
  <c r="G32" i="1" s="1"/>
  <c r="C30" i="1"/>
  <c r="C29" i="1"/>
  <c r="E29" i="1" s="1"/>
  <c r="D10" i="1"/>
  <c r="H10" i="1" s="1"/>
  <c r="D9" i="1"/>
  <c r="H7" i="1"/>
  <c r="E54" i="1" l="1"/>
  <c r="G54" i="1" s="1"/>
  <c r="E75" i="1"/>
  <c r="G56" i="1"/>
  <c r="E56" i="1" s="1"/>
  <c r="E76" i="1"/>
  <c r="G76" i="1" s="1"/>
  <c r="D68" i="1"/>
  <c r="E68" i="1" s="1"/>
  <c r="G68" i="1" s="1"/>
  <c r="D11" i="1"/>
  <c r="H9" i="1"/>
  <c r="G29" i="1"/>
  <c r="E67" i="1"/>
  <c r="G75" i="1" l="1"/>
  <c r="G80" i="1" s="1"/>
  <c r="E80" i="1"/>
  <c r="G67" i="1"/>
  <c r="D63" i="1"/>
  <c r="D62" i="1"/>
  <c r="D58" i="1"/>
  <c r="D53" i="1"/>
  <c r="E53" i="1" s="1"/>
  <c r="G53" i="1" s="1"/>
  <c r="D52" i="1"/>
  <c r="D51" i="1"/>
  <c r="E51" i="1" s="1"/>
  <c r="G51" i="1" s="1"/>
  <c r="D50" i="1"/>
  <c r="E50" i="1" s="1"/>
  <c r="E52" i="1" l="1"/>
  <c r="G50" i="1"/>
  <c r="E58" i="1" l="1"/>
  <c r="G52" i="1"/>
  <c r="F63" i="1"/>
  <c r="G63" i="1" s="1"/>
  <c r="F62" i="1"/>
  <c r="G58" i="1" l="1"/>
  <c r="E30" i="1"/>
  <c r="F64" i="1"/>
  <c r="F82" i="1" s="1"/>
  <c r="G62" i="1"/>
  <c r="E66" i="1"/>
  <c r="G64" i="1" l="1"/>
  <c r="G57" i="1"/>
  <c r="G30" i="1"/>
  <c r="E45" i="1"/>
  <c r="G45" i="1" s="1"/>
  <c r="E44" i="1"/>
  <c r="E70" i="1"/>
  <c r="G66" i="1"/>
  <c r="G70" i="1" s="1"/>
  <c r="G60" i="1" l="1"/>
  <c r="E57" i="1"/>
  <c r="E60" i="1" s="1"/>
  <c r="E82" i="1" s="1"/>
  <c r="E85" i="1"/>
  <c r="G44" i="1"/>
  <c r="G85" i="1" s="1"/>
  <c r="G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67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>hulpregel voor berekening extra pensioenpremie ambtswoning opting-in
======</t>
        </r>
      </text>
    </comment>
  </commentList>
</comments>
</file>

<file path=xl/sharedStrings.xml><?xml version="1.0" encoding="utf-8"?>
<sst xmlns="http://schemas.openxmlformats.org/spreadsheetml/2006/main" count="191" uniqueCount="156">
  <si>
    <t>MODEL BEREKENING PREDIKANTSTRAKTEMENT NA ÉÉN JAAR ZIEKTE</t>
  </si>
  <si>
    <t>noot</t>
  </si>
  <si>
    <t>alleen de gele cellen invullen a.u.b.</t>
  </si>
  <si>
    <t>* naam gemeente</t>
  </si>
  <si>
    <t>* naam predikant</t>
  </si>
  <si>
    <t>* normale werktijdpercentage (% met geheel getal)</t>
  </si>
  <si>
    <t>normaal te werken uren per week:</t>
  </si>
  <si>
    <t>* verzuimpercentage (tussen 0% en 100%)</t>
  </si>
  <si>
    <t>* deel van de volledige werktijd dat gewerkt wordt in ziekteperiode</t>
  </si>
  <si>
    <t>aantal werkuren per week:</t>
  </si>
  <si>
    <t>* deel van de volledige werktijd dat verzuimd wordt in ziekteperiode</t>
  </si>
  <si>
    <t>aantal ziekteuren per week:</t>
  </si>
  <si>
    <t>* percentage van het volledige traktement na één jaar ziekte</t>
  </si>
  <si>
    <t>* predikant boven de AOW-leeftijd (1 = ja, 0 = nee)</t>
  </si>
  <si>
    <t>* beginnend predikant in de eerste 4 jaar met een ingangsdatum op of na 1 juli 2021 (1 = ja, 0 = nee)</t>
  </si>
  <si>
    <t>* aantal periodieke verhogingen in PKN-schaal (0 - 20)</t>
  </si>
  <si>
    <t>1</t>
  </si>
  <si>
    <t>* ambtswoning met overgangsmaatregel voor de woonbijdrage (1 = ja, 0 = nee)</t>
  </si>
  <si>
    <t>* ambtswoning met nieuwe regeling voor de woonbijdrage (1 = ja, 0 = nee)</t>
  </si>
  <si>
    <t>2</t>
  </si>
  <si>
    <t>* toepassing opting-in-regeling (1 = ja, 0 = nee)</t>
  </si>
  <si>
    <t>* werkruimte beschikbaar gesteld door gemeente (1 = ja, 0 = nee)</t>
  </si>
  <si>
    <t>* werkruimte door gemeente ingericht en onderhouden* (1 = ja, 0 = nee)</t>
  </si>
  <si>
    <t>basis van</t>
  </si>
  <si>
    <t>toegepaste</t>
  </si>
  <si>
    <t>eenmaal</t>
  </si>
  <si>
    <t>totaal</t>
  </si>
  <si>
    <t>berekening</t>
  </si>
  <si>
    <t>deeltijd</t>
  </si>
  <si>
    <t>per</t>
  </si>
  <si>
    <t xml:space="preserve">per </t>
  </si>
  <si>
    <t>full-time</t>
  </si>
  <si>
    <t>factor</t>
  </si>
  <si>
    <t>maand</t>
  </si>
  <si>
    <t>jaar</t>
  </si>
  <si>
    <t>Gemeente betaalt (+) / factureert(-) aan predikant</t>
  </si>
  <si>
    <t>X</t>
  </si>
  <si>
    <t>Y</t>
  </si>
  <si>
    <t>Z=12*X+Y</t>
  </si>
  <si>
    <t>afdracht in verband met woonruimte</t>
  </si>
  <si>
    <t>- WOZ-afhankelijke woonbijdrage met minimum</t>
  </si>
  <si>
    <t>n.v.t.</t>
  </si>
  <si>
    <t>- traktementafhankelijke woonbijdrage bij opting-in</t>
  </si>
  <si>
    <t>vergoedingen in verband met de werkruimte</t>
  </si>
  <si>
    <t>3</t>
  </si>
  <si>
    <t>+ vergoeding gemis werkruimte</t>
  </si>
  <si>
    <t>4</t>
  </si>
  <si>
    <t>+ gebruik werkruimte</t>
  </si>
  <si>
    <t>declaratievergoedingen</t>
  </si>
  <si>
    <t>+ vervoerskosten</t>
  </si>
  <si>
    <t>PM</t>
  </si>
  <si>
    <t xml:space="preserve">    € 0,24 per km met auto of motor</t>
  </si>
  <si>
    <t xml:space="preserve">    € 0,10 per km met overig gemotoriseerd vervoermiddel</t>
  </si>
  <si>
    <t xml:space="preserve">    € 0,05 per km met fiets</t>
  </si>
  <si>
    <t xml:space="preserve">     volledige vergoeding OV max 2e klasse</t>
  </si>
  <si>
    <t>+ verhuiskosten</t>
  </si>
  <si>
    <t xml:space="preserve">    nota verhuizer + vervoerskosten + herinrichtingsvergoeding</t>
  </si>
  <si>
    <t>verrekening neveninkomsten</t>
  </si>
  <si>
    <t>-  inhouding inkomsten nevenwerkzaamheden (- bedrag per maand invullen)</t>
  </si>
  <si>
    <t>totaal door gemeente aan predikant te betalen</t>
  </si>
  <si>
    <t>A</t>
  </si>
  <si>
    <t>totaal door gemeente aan predikant te factureren</t>
  </si>
  <si>
    <t>+ PM</t>
  </si>
  <si>
    <t>Centrale kas predikantstraktementen betaalt aan (+) / int bij (-) predikant</t>
  </si>
  <si>
    <t>primaire arbeidsvoorwaarden: maandelijkse uitkering</t>
  </si>
  <si>
    <t>+ basistraktement</t>
  </si>
  <si>
    <t>+ periodieke verhogingen</t>
  </si>
  <si>
    <t>+ tijdelijke-dienst-toeslag</t>
  </si>
  <si>
    <t>+ suppletie bij overgangsregeling inschaling (normale bedrag per maand invullen)</t>
  </si>
  <si>
    <t xml:space="preserve">  5 </t>
  </si>
  <si>
    <t>-  inhouding pensioenpremie predikant</t>
  </si>
  <si>
    <t>-  extra inh. pensioenpremie i.v.m. suppletie</t>
  </si>
  <si>
    <t>-  extra inh. pensioenpremie i.v.m. ambtswoning (overgangsregeling)</t>
  </si>
  <si>
    <t>-  extra inh. pensioenpremie i.v.m. ambtswoning - opting-in (overgangsregeling)</t>
  </si>
  <si>
    <t>-  extra inh. pensioenpremie i.v.m. tijdelijke dienst</t>
  </si>
  <si>
    <t>-  inhouding woonbijdrage bij overgangsregeling woonbijdrage</t>
  </si>
  <si>
    <t>= subtotaal</t>
  </si>
  <si>
    <t>B</t>
  </si>
  <si>
    <t>primaire arbeidsvoorwaarden: jaarlijkse uitkering</t>
  </si>
  <si>
    <t>+ vakantietoeslag in mei</t>
  </si>
  <si>
    <t>+ eindejaarsuitkering in december</t>
  </si>
  <si>
    <t>C</t>
  </si>
  <si>
    <t>secundaire arbeidsvoorwaarden</t>
  </si>
  <si>
    <t>+ tegemoetkoming premie zorgverzekeringswet</t>
  </si>
  <si>
    <t>+ tegemoetkoming premie zorgverzekeringswet (onverminderd)</t>
  </si>
  <si>
    <t>+ representatie, bureaukosten, tekstverwerkingsapparatuur, communicatie</t>
  </si>
  <si>
    <t>+ vakliteratuur en permanente educatie</t>
  </si>
  <si>
    <t>D</t>
  </si>
  <si>
    <t>Gemeente betaalt aan centrale kas predikantstraktementen</t>
  </si>
  <si>
    <t>+ basisbijdrage (€ 30,92 per gemeente/samenwerkingsverband per maand)</t>
  </si>
  <si>
    <t>- korting op bezettingsbijdrage na 1 jaar ziekte</t>
  </si>
  <si>
    <t>- proponentenkorting</t>
  </si>
  <si>
    <t>+ vermindering proponentenkorting na 1 jaar ziekte</t>
  </si>
  <si>
    <t>- uitkering gemiddelde woonbijdrage bij overgangsregeling woonbijdrage</t>
  </si>
  <si>
    <t xml:space="preserve">  7 </t>
  </si>
  <si>
    <t>totaal aan centrale kas</t>
  </si>
  <si>
    <t>E</t>
  </si>
  <si>
    <t>Predikant ontvangt totaal</t>
  </si>
  <si>
    <t>A+B+C+D</t>
  </si>
  <si>
    <t>Gemeente betaalt totaal</t>
  </si>
  <si>
    <t>A+E</t>
  </si>
  <si>
    <t>De overgangsmaatregel geldt voor predikanten die zijn beroepen op een solvabiliteitsverklaring die is afgegeven vóór 1 januari 2019</t>
  </si>
  <si>
    <t>De nieuwe regeling voor de woonbijdrage geldt voor predikanten die zijn beroepen op een solvabiliteitsverklaring, die is afgegeven op of na 1 januari 2019</t>
  </si>
  <si>
    <t>De opting-in-regeling wordt in een zeer beperkt aantal gevallen toegepast, namelijk waar sprake is van een uitzonderlijk hoge WOZ-waarde van de ambtswoning of van de 30%-regeling.</t>
  </si>
  <si>
    <t>Bij de vergoeding gemis werkruimte gaat het om de vergoeding van de kosten, die de predikant maakt voor huur of koop van een werkruimte (de gemeente biedt geen werkruimte aan).</t>
  </si>
  <si>
    <t>Bij de vergoeding gebruik werkkamer gaat het om vergoeding van de kosten, die de predikant maakt voor meubilering, stoffering, verwarming, verlichting en schoonmaak van de werkruimte.</t>
  </si>
  <si>
    <t xml:space="preserve">Als dit rekenblad een ingangsdatum na 1 januari van het jaar heeft, dan wordt bij de berekening van de pensioenpremie geen rekening gehouden met de van toepassing zijnde </t>
  </si>
  <si>
    <t>peildatum van 1 januari van het jaar.</t>
  </si>
  <si>
    <t>In dit rekenblad staat niet a) de jubileumgratificatie, b) de vergoeding van de verhuiskosten uit de ambtswoning bij losmaking, emeritaat of overlijden, c) de overlijdensuitkering,</t>
  </si>
  <si>
    <t>d) de wachtgelden en e) de aanvullende uitkering op het arbeidsongeschiktheidspensioen gedurende het eerste jaar van ziekte</t>
  </si>
  <si>
    <t xml:space="preserve">Het gaat om bruto bedragen. De predikant moet zelf nog belasting en premies betalen. </t>
  </si>
  <si>
    <t>Bewoont de predikant geen ambtswoning, dan moet de predikant nog rekening houden met woonlasten.</t>
  </si>
  <si>
    <t xml:space="preserve">Bovenop de totale lasten uit dit overzicht moet de gemeente nog rekening houden met </t>
  </si>
  <si>
    <t>- de kosten van de declarabele vergoedingen voor vervoer en eventuele verhuizing</t>
  </si>
  <si>
    <t>- de kosten van de eventuele ambtswoning van de predikant</t>
  </si>
  <si>
    <t>NB voor predikanten:</t>
  </si>
  <si>
    <t>De jaaruitkomst van dit rekenblad kan afwijken van de Jaaropgave</t>
  </si>
  <si>
    <t>- omdat de vakantietoeslag op de Jaaropgave de toeslag is over de periode juni vorig jaar - mei lopend jaar</t>
  </si>
  <si>
    <t xml:space="preserve">  (in het vorige jaar kan het traktement of het aantal periodieke verhogingen lager zijn geweest dan in het lopende jaar)</t>
  </si>
  <si>
    <t>- als de predikant in de loop van het jaar is begonnen of gestopt</t>
  </si>
  <si>
    <t>- als de predikant in de loop van het jaar een wijziging van werktijd, woonruimte of werkruimte heeft gehad</t>
  </si>
  <si>
    <t>Aan het gebruik van dit rekenblad kunnen geen rechten worden ontleend.</t>
  </si>
  <si>
    <t>trede</t>
  </si>
  <si>
    <t>BT</t>
  </si>
  <si>
    <t>PV</t>
  </si>
  <si>
    <t>VT</t>
  </si>
  <si>
    <t>EJ</t>
  </si>
  <si>
    <t>IW</t>
  </si>
  <si>
    <t>IPP</t>
  </si>
  <si>
    <t>bedrag per maand</t>
  </si>
  <si>
    <t>wt-afh onkosten</t>
  </si>
  <si>
    <t>wt-onafh onkosten: permanente educatie</t>
  </si>
  <si>
    <t>wt-onafh onkosten: werkkamer</t>
  </si>
  <si>
    <t>bezettingsbijdrage</t>
  </si>
  <si>
    <t>tijdelijke-dienst-opslag</t>
  </si>
  <si>
    <t>uitkering gemiddelde woonbijdrage</t>
  </si>
  <si>
    <t>vergoeding gemis werkruimte</t>
  </si>
  <si>
    <t>percentage tijdelijke-dienst-toeslag</t>
  </si>
  <si>
    <t>predikantenpremie PFZW</t>
  </si>
  <si>
    <t>franchise PFZW</t>
  </si>
  <si>
    <t>ZKV-%</t>
  </si>
  <si>
    <t>ZKV-max</t>
  </si>
  <si>
    <t>maximum per maand</t>
  </si>
  <si>
    <t>minimale woonbijdrage</t>
  </si>
  <si>
    <t>eenmalig uitkering per 1 juli 2025</t>
  </si>
  <si>
    <t>heffingspercentage WOZ-waarde</t>
  </si>
  <si>
    <t>heffingspercentage ambtswoning opting-in</t>
  </si>
  <si>
    <t>percentage vakantietoeslag</t>
  </si>
  <si>
    <t>percentage eindejaarsuitkering</t>
  </si>
  <si>
    <t>* tijdelijke dienst of hulpdiensten (1 = ja, 0 = nee)</t>
  </si>
  <si>
    <t>* WOZ-waarde ambtswoning (www.wozwaardeloket.nl, peildatum 1-1-2024)</t>
  </si>
  <si>
    <t>Zie Uitvoeringsbepalingen 2026-A</t>
  </si>
  <si>
    <t>In dit rekenblad wordt niet gerekend met de basisbijdrage aan de centrale kas predikantstraktementen van € 32,25 per gemeente per maand (in 2026).</t>
  </si>
  <si>
    <t>- de basisbijdrage aan de centrale kas predikantstraktementen van € 32,25 per gemeente per maand (in 2026).</t>
  </si>
  <si>
    <t>PER 1 JULI 2026</t>
  </si>
  <si>
    <t>BIJ UITVOERINGSBEPALINGEN 2026-B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</si>
</sst>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_-* #,##0\-;_-* &quot;-&quot;??_-;_-@"/>
    <numFmt numFmtId="165" formatCode="_-* #,##0.00_-;_-* #,##0.00\-;_-* &quot;-&quot;??_-;_-@"/>
  </numFmts>
  <fonts count="19" x14ac:knownFonts="1">
    <font>
      <sz val="10"/>
      <color rgb="FF000000"/>
      <name val="Calibri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0"/>
      <color rgb="FF000000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99"/>
        <bgColor rgb="FFFFFF99"/>
      </patternFill>
    </fill>
    <fill>
      <patternFill patternType="solid">
        <fgColor rgb="FFF6B26B"/>
        <bgColor rgb="FFF6B26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2" fillId="0" borderId="0" xfId="0" applyNumberFormat="1" applyFont="1"/>
    <xf numFmtId="164" fontId="3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/>
    </xf>
    <xf numFmtId="9" fontId="2" fillId="3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right"/>
    </xf>
    <xf numFmtId="10" fontId="2" fillId="0" borderId="0" xfId="0" applyNumberFormat="1" applyFont="1"/>
    <xf numFmtId="0" fontId="2" fillId="0" borderId="0" xfId="0" quotePrefix="1" applyFont="1"/>
    <xf numFmtId="0" fontId="2" fillId="3" borderId="0" xfId="0" applyFont="1" applyFill="1" applyAlignment="1">
      <alignment horizontal="right"/>
    </xf>
    <xf numFmtId="0" fontId="3" fillId="0" borderId="0" xfId="0" quotePrefix="1" applyFont="1" applyAlignment="1">
      <alignment horizontal="center"/>
    </xf>
    <xf numFmtId="0" fontId="4" fillId="0" borderId="0" xfId="0" applyFont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165" fontId="2" fillId="0" borderId="0" xfId="0" applyNumberFormat="1" applyFont="1"/>
    <xf numFmtId="164" fontId="6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7" fillId="0" borderId="0" xfId="0" applyFont="1"/>
    <xf numFmtId="164" fontId="8" fillId="0" borderId="0" xfId="0" applyNumberFormat="1" applyFont="1" applyAlignment="1">
      <alignment horizontal="center"/>
    </xf>
    <xf numFmtId="165" fontId="2" fillId="3" borderId="1" xfId="0" applyNumberFormat="1" applyFont="1" applyFill="1" applyBorder="1"/>
    <xf numFmtId="165" fontId="2" fillId="0" borderId="0" xfId="0" applyNumberFormat="1" applyFont="1" applyAlignment="1">
      <alignment horizontal="right"/>
    </xf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0" fontId="2" fillId="0" borderId="7" xfId="0" quotePrefix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quotePrefix="1" applyFont="1" applyBorder="1" applyAlignment="1">
      <alignment horizontal="right"/>
    </xf>
    <xf numFmtId="0" fontId="4" fillId="2" borderId="0" xfId="0" applyFont="1" applyFill="1" applyAlignment="1">
      <alignment wrapText="1"/>
    </xf>
    <xf numFmtId="49" fontId="3" fillId="0" borderId="0" xfId="0" applyNumberFormat="1" applyFont="1" applyAlignment="1">
      <alignment horizontal="center"/>
    </xf>
    <xf numFmtId="4" fontId="4" fillId="0" borderId="10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9" fillId="0" borderId="0" xfId="0" applyNumberFormat="1" applyFont="1"/>
    <xf numFmtId="0" fontId="3" fillId="0" borderId="0" xfId="0" applyFont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4" borderId="0" xfId="0" applyFont="1" applyFill="1"/>
    <xf numFmtId="4" fontId="4" fillId="4" borderId="0" xfId="0" applyNumberFormat="1" applyFont="1" applyFill="1"/>
    <xf numFmtId="4" fontId="4" fillId="5" borderId="0" xfId="0" applyNumberFormat="1" applyFont="1" applyFill="1"/>
    <xf numFmtId="0" fontId="2" fillId="5" borderId="0" xfId="0" quotePrefix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3" fillId="0" borderId="0" xfId="0" applyFont="1"/>
    <xf numFmtId="0" fontId="9" fillId="0" borderId="0" xfId="0" applyFont="1"/>
    <xf numFmtId="0" fontId="6" fillId="6" borderId="0" xfId="0" applyFont="1" applyFill="1"/>
    <xf numFmtId="164" fontId="9" fillId="0" borderId="0" xfId="0" applyNumberFormat="1" applyFont="1"/>
    <xf numFmtId="0" fontId="3" fillId="0" borderId="0" xfId="0" quotePrefix="1" applyFont="1"/>
    <xf numFmtId="164" fontId="10" fillId="0" borderId="0" xfId="0" applyNumberFormat="1" applyFont="1"/>
    <xf numFmtId="0" fontId="3" fillId="6" borderId="0" xfId="0" quotePrefix="1" applyFont="1" applyFill="1"/>
    <xf numFmtId="0" fontId="6" fillId="0" borderId="0" xfId="0" applyFont="1" applyAlignment="1">
      <alignment wrapText="1"/>
    </xf>
    <xf numFmtId="0" fontId="6" fillId="0" borderId="0" xfId="0" applyFont="1"/>
    <xf numFmtId="0" fontId="11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5" fillId="0" borderId="0" xfId="0" applyFont="1"/>
    <xf numFmtId="165" fontId="15" fillId="0" borderId="0" xfId="0" applyNumberFormat="1" applyFont="1"/>
    <xf numFmtId="165" fontId="14" fillId="0" borderId="0" xfId="0" applyNumberFormat="1" applyFont="1"/>
    <xf numFmtId="0" fontId="16" fillId="0" borderId="0" xfId="0" applyFont="1"/>
    <xf numFmtId="165" fontId="9" fillId="0" borderId="0" xfId="0" applyNumberFormat="1" applyFont="1"/>
    <xf numFmtId="3" fontId="2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right"/>
    </xf>
    <xf numFmtId="165" fontId="5" fillId="0" borderId="0" xfId="0" applyNumberFormat="1" applyFont="1"/>
    <xf numFmtId="165" fontId="18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019"/>
  <sheetViews>
    <sheetView tabSelected="1" workbookViewId="0">
      <selection activeCell="F15" sqref="F15"/>
    </sheetView>
  </sheetViews>
  <sheetFormatPr defaultColWidth="14.42578125" defaultRowHeight="15" customHeight="1" x14ac:dyDescent="0.2"/>
  <cols>
    <col min="1" max="1" width="5" customWidth="1"/>
    <col min="2" max="2" width="77.7109375" customWidth="1"/>
    <col min="3" max="3" width="10" customWidth="1"/>
    <col min="4" max="4" width="10.7109375" customWidth="1"/>
    <col min="5" max="5" width="10.85546875" customWidth="1"/>
    <col min="6" max="7" width="10.28515625" customWidth="1"/>
    <col min="8" max="8" width="14.85546875" customWidth="1"/>
    <col min="9" max="9" width="8.7109375" customWidth="1"/>
    <col min="10" max="10" width="9.28515625" customWidth="1"/>
    <col min="11" max="12" width="8.7109375" customWidth="1"/>
  </cols>
  <sheetData>
    <row r="1" spans="1:10" x14ac:dyDescent="0.25">
      <c r="A1" s="77" t="s">
        <v>0</v>
      </c>
      <c r="B1" s="78"/>
      <c r="C1" s="78"/>
      <c r="D1" s="78"/>
      <c r="E1" s="78"/>
      <c r="F1" s="78"/>
      <c r="G1" s="78"/>
      <c r="H1" s="78"/>
      <c r="J1" s="1"/>
    </row>
    <row r="2" spans="1:10" x14ac:dyDescent="0.25">
      <c r="A2" s="77" t="s">
        <v>155</v>
      </c>
      <c r="B2" s="78"/>
      <c r="C2" s="78"/>
      <c r="D2" s="78"/>
      <c r="E2" s="78"/>
      <c r="F2" s="78"/>
      <c r="G2" s="78"/>
      <c r="H2" s="78"/>
      <c r="J2" s="1"/>
    </row>
    <row r="3" spans="1:10" x14ac:dyDescent="0.25">
      <c r="A3" s="77" t="s">
        <v>154</v>
      </c>
      <c r="B3" s="78"/>
      <c r="C3" s="78"/>
      <c r="D3" s="78"/>
      <c r="E3" s="78"/>
      <c r="F3" s="78"/>
      <c r="G3" s="78"/>
      <c r="H3" s="78"/>
      <c r="J3" s="1"/>
    </row>
    <row r="4" spans="1:10" ht="12.75" x14ac:dyDescent="0.2">
      <c r="A4" s="2" t="s">
        <v>1</v>
      </c>
      <c r="B4" s="3" t="s">
        <v>2</v>
      </c>
      <c r="C4" s="4"/>
      <c r="D4" s="4"/>
      <c r="E4" s="1"/>
      <c r="F4" s="1"/>
      <c r="G4" s="1"/>
      <c r="H4" s="5"/>
      <c r="J4" s="1"/>
    </row>
    <row r="5" spans="1:10" ht="12.75" x14ac:dyDescent="0.2">
      <c r="A5" s="2"/>
      <c r="B5" s="4" t="s">
        <v>3</v>
      </c>
      <c r="D5" s="6"/>
      <c r="E5" s="4"/>
      <c r="F5" s="1"/>
      <c r="G5" s="1"/>
      <c r="H5" s="5"/>
      <c r="J5" s="1"/>
    </row>
    <row r="6" spans="1:10" ht="12.75" x14ac:dyDescent="0.2">
      <c r="A6" s="2"/>
      <c r="B6" s="4" t="s">
        <v>4</v>
      </c>
      <c r="D6" s="6"/>
      <c r="E6" s="4"/>
      <c r="F6" s="1"/>
      <c r="G6" s="1"/>
      <c r="H6" s="5"/>
      <c r="J6" s="1"/>
    </row>
    <row r="7" spans="1:10" ht="12.75" x14ac:dyDescent="0.2">
      <c r="A7" s="2"/>
      <c r="B7" s="4" t="s">
        <v>5</v>
      </c>
      <c r="D7" s="7"/>
      <c r="E7" s="4" t="s">
        <v>6</v>
      </c>
      <c r="F7" s="1"/>
      <c r="G7" s="1"/>
      <c r="H7" s="8">
        <f>D7*40</f>
        <v>0</v>
      </c>
      <c r="J7" s="1"/>
    </row>
    <row r="8" spans="1:10" ht="12.75" x14ac:dyDescent="0.2">
      <c r="A8" s="2"/>
      <c r="B8" s="4" t="s">
        <v>7</v>
      </c>
      <c r="D8" s="7"/>
      <c r="E8" s="4"/>
      <c r="F8" s="1"/>
      <c r="G8" s="1"/>
      <c r="H8" s="8"/>
      <c r="J8" s="1"/>
    </row>
    <row r="9" spans="1:10" ht="12.75" x14ac:dyDescent="0.2">
      <c r="A9" s="2"/>
      <c r="B9" s="4" t="s">
        <v>8</v>
      </c>
      <c r="D9" s="9">
        <f>(100%-D8)*D7</f>
        <v>0</v>
      </c>
      <c r="E9" s="4" t="s">
        <v>9</v>
      </c>
      <c r="F9" s="1"/>
      <c r="G9" s="1"/>
      <c r="H9" s="8">
        <f t="shared" ref="H9:H10" si="0">D9*40</f>
        <v>0</v>
      </c>
      <c r="J9" s="1"/>
    </row>
    <row r="10" spans="1:10" ht="12.75" x14ac:dyDescent="0.2">
      <c r="A10" s="2"/>
      <c r="B10" s="4" t="s">
        <v>10</v>
      </c>
      <c r="D10" s="9">
        <f>D8*D7</f>
        <v>0</v>
      </c>
      <c r="E10" s="4" t="s">
        <v>11</v>
      </c>
      <c r="F10" s="1"/>
      <c r="G10" s="1"/>
      <c r="H10" s="8">
        <f t="shared" si="0"/>
        <v>0</v>
      </c>
      <c r="J10" s="1"/>
    </row>
    <row r="11" spans="1:10" ht="12.75" x14ac:dyDescent="0.2">
      <c r="A11" s="2"/>
      <c r="B11" s="4" t="s">
        <v>12</v>
      </c>
      <c r="D11" s="9">
        <f>D9*100%+D10*70%</f>
        <v>0</v>
      </c>
      <c r="E11" s="10"/>
      <c r="F11" s="1"/>
      <c r="G11" s="1"/>
      <c r="H11" s="5"/>
      <c r="J11" s="1"/>
    </row>
    <row r="12" spans="1:10" ht="12.75" x14ac:dyDescent="0.2">
      <c r="A12" s="2"/>
      <c r="B12" s="11" t="s">
        <v>149</v>
      </c>
      <c r="D12" s="12"/>
      <c r="E12" s="4"/>
      <c r="F12" s="1"/>
      <c r="G12" s="71"/>
      <c r="H12" s="5"/>
      <c r="J12" s="1"/>
    </row>
    <row r="13" spans="1:10" ht="12.75" x14ac:dyDescent="0.2">
      <c r="A13" s="2"/>
      <c r="B13" s="11" t="s">
        <v>13</v>
      </c>
      <c r="D13" s="12"/>
      <c r="E13" s="4"/>
      <c r="F13" s="1"/>
      <c r="G13" s="71"/>
      <c r="H13" s="5"/>
      <c r="J13" s="1"/>
    </row>
    <row r="14" spans="1:10" ht="12.75" x14ac:dyDescent="0.2">
      <c r="A14" s="2"/>
      <c r="B14" s="11" t="s">
        <v>14</v>
      </c>
      <c r="D14" s="12"/>
      <c r="E14" s="4"/>
      <c r="F14" s="1"/>
      <c r="G14" s="71"/>
      <c r="H14" s="5"/>
      <c r="J14" s="1"/>
    </row>
    <row r="15" spans="1:10" ht="12.75" x14ac:dyDescent="0.2">
      <c r="A15" s="2"/>
      <c r="B15" s="4" t="s">
        <v>15</v>
      </c>
      <c r="D15" s="12"/>
      <c r="E15" s="4"/>
      <c r="F15" s="1"/>
      <c r="G15" s="71"/>
      <c r="H15" s="5"/>
      <c r="J15" s="1"/>
    </row>
    <row r="16" spans="1:10" ht="12.75" x14ac:dyDescent="0.2">
      <c r="A16" s="13" t="s">
        <v>16</v>
      </c>
      <c r="B16" s="4" t="s">
        <v>17</v>
      </c>
      <c r="D16" s="12"/>
      <c r="E16" s="4"/>
      <c r="F16" s="1"/>
      <c r="G16" s="71"/>
      <c r="H16" s="5"/>
      <c r="J16" s="1"/>
    </row>
    <row r="17" spans="1:10" ht="12.75" x14ac:dyDescent="0.2">
      <c r="A17" s="13" t="s">
        <v>16</v>
      </c>
      <c r="B17" s="4" t="s">
        <v>18</v>
      </c>
      <c r="D17" s="12"/>
      <c r="E17" s="4"/>
      <c r="F17" s="1"/>
      <c r="G17" s="71"/>
      <c r="H17" s="5"/>
      <c r="J17" s="1"/>
    </row>
    <row r="18" spans="1:10" ht="12.75" x14ac:dyDescent="0.2">
      <c r="A18" s="13" t="s">
        <v>19</v>
      </c>
      <c r="B18" s="4" t="s">
        <v>20</v>
      </c>
      <c r="D18" s="12"/>
      <c r="E18" s="4"/>
      <c r="F18" s="1"/>
      <c r="G18" s="71"/>
      <c r="H18" s="5"/>
      <c r="J18" s="1"/>
    </row>
    <row r="19" spans="1:10" ht="12.75" x14ac:dyDescent="0.2">
      <c r="A19" s="2"/>
      <c r="B19" s="4" t="s">
        <v>150</v>
      </c>
      <c r="D19" s="12"/>
      <c r="E19" s="4"/>
      <c r="F19" s="1"/>
      <c r="G19" s="71"/>
      <c r="H19" s="5"/>
      <c r="J19" s="1"/>
    </row>
    <row r="20" spans="1:10" ht="12.75" x14ac:dyDescent="0.2">
      <c r="A20" s="2"/>
      <c r="B20" s="4" t="s">
        <v>21</v>
      </c>
      <c r="D20" s="12"/>
      <c r="E20" s="4"/>
      <c r="F20" s="1"/>
      <c r="G20" s="71"/>
      <c r="H20" s="5"/>
      <c r="J20" s="1"/>
    </row>
    <row r="21" spans="1:10" ht="12.75" x14ac:dyDescent="0.2">
      <c r="A21" s="2"/>
      <c r="B21" s="4" t="s">
        <v>22</v>
      </c>
      <c r="D21" s="12"/>
      <c r="E21" s="4"/>
      <c r="F21" s="1"/>
      <c r="G21" s="1"/>
      <c r="H21" s="5"/>
      <c r="J21" s="1"/>
    </row>
    <row r="22" spans="1:10" ht="12.75" x14ac:dyDescent="0.2">
      <c r="A22" s="2"/>
      <c r="B22" s="4"/>
      <c r="C22" s="4"/>
      <c r="D22" s="4"/>
      <c r="E22" s="1"/>
      <c r="F22" s="1"/>
      <c r="G22" s="1"/>
      <c r="H22" s="5"/>
      <c r="J22" s="1"/>
    </row>
    <row r="23" spans="1:10" ht="12.75" x14ac:dyDescent="0.2">
      <c r="A23" s="2"/>
      <c r="B23" s="4"/>
      <c r="C23" s="5" t="s">
        <v>23</v>
      </c>
      <c r="D23" s="5" t="s">
        <v>24</v>
      </c>
      <c r="E23" s="72" t="s">
        <v>25</v>
      </c>
      <c r="F23" s="72" t="s">
        <v>25</v>
      </c>
      <c r="G23" s="72" t="s">
        <v>26</v>
      </c>
      <c r="H23" s="5"/>
      <c r="J23" s="1"/>
    </row>
    <row r="24" spans="1:10" ht="12.75" x14ac:dyDescent="0.2">
      <c r="A24" s="2"/>
      <c r="B24" s="14"/>
      <c r="C24" s="5" t="s">
        <v>27</v>
      </c>
      <c r="D24" s="5" t="s">
        <v>28</v>
      </c>
      <c r="E24" s="15" t="s">
        <v>29</v>
      </c>
      <c r="F24" s="15" t="s">
        <v>29</v>
      </c>
      <c r="G24" s="15" t="s">
        <v>30</v>
      </c>
      <c r="H24" s="5"/>
      <c r="J24" s="1"/>
    </row>
    <row r="25" spans="1:10" ht="12.75" x14ac:dyDescent="0.2">
      <c r="A25" s="2"/>
      <c r="B25" s="14"/>
      <c r="C25" s="5" t="s">
        <v>31</v>
      </c>
      <c r="D25" s="5" t="s">
        <v>32</v>
      </c>
      <c r="E25" s="15" t="s">
        <v>33</v>
      </c>
      <c r="F25" s="15" t="s">
        <v>34</v>
      </c>
      <c r="G25" s="15" t="s">
        <v>34</v>
      </c>
      <c r="H25" s="5"/>
      <c r="J25" s="1"/>
    </row>
    <row r="26" spans="1:10" ht="12.75" x14ac:dyDescent="0.2">
      <c r="A26" s="2"/>
      <c r="B26" s="16" t="s">
        <v>35</v>
      </c>
      <c r="C26" s="4"/>
      <c r="D26" s="4"/>
      <c r="E26" s="73" t="s">
        <v>36</v>
      </c>
      <c r="F26" s="17" t="s">
        <v>37</v>
      </c>
      <c r="G26" s="17" t="s">
        <v>38</v>
      </c>
      <c r="H26" s="5"/>
      <c r="J26" s="1"/>
    </row>
    <row r="27" spans="1:10" ht="12.75" x14ac:dyDescent="0.2">
      <c r="A27" s="2"/>
      <c r="B27" s="14"/>
      <c r="C27" s="4"/>
      <c r="D27" s="4"/>
      <c r="E27" s="1"/>
      <c r="F27" s="1"/>
      <c r="G27" s="1"/>
      <c r="H27" s="5"/>
      <c r="J27" s="1"/>
    </row>
    <row r="28" spans="1:10" ht="12.75" x14ac:dyDescent="0.2">
      <c r="A28" s="2"/>
      <c r="B28" s="14" t="s">
        <v>39</v>
      </c>
      <c r="C28" s="18"/>
      <c r="D28" s="10"/>
      <c r="E28" s="1"/>
      <c r="F28" s="1"/>
      <c r="G28" s="1"/>
      <c r="H28" s="5"/>
      <c r="J28" s="1"/>
    </row>
    <row r="29" spans="1:10" ht="12.75" x14ac:dyDescent="0.2">
      <c r="A29" s="19"/>
      <c r="B29" s="11" t="s">
        <v>40</v>
      </c>
      <c r="C29" s="20">
        <f>Blad3!B27</f>
        <v>1.0999999999999999E-2</v>
      </c>
      <c r="D29" s="22" t="s">
        <v>41</v>
      </c>
      <c r="E29" s="23">
        <f>IF(D19*C29/12&lt;Blad3!B22,-Blad3!B22*D17*(1-D18),-D19*C29*D17*(1-D18)/12)</f>
        <v>0</v>
      </c>
      <c r="F29" s="1"/>
      <c r="G29" s="21">
        <f>E29*12</f>
        <v>0</v>
      </c>
      <c r="H29" s="5"/>
      <c r="J29" s="1"/>
    </row>
    <row r="30" spans="1:10" ht="12.75" x14ac:dyDescent="0.2">
      <c r="A30" s="2"/>
      <c r="B30" s="4" t="s">
        <v>42</v>
      </c>
      <c r="C30" s="74">
        <f>Blad3!B28</f>
        <v>0.18</v>
      </c>
      <c r="D30" s="22" t="s">
        <v>41</v>
      </c>
      <c r="E30" s="23" t="e">
        <f>IF(E67/D7&gt;C67,-D17*D18*C30*(C50*(1+C62+C63)+C51*(1+C62+C63)+D12*C52*(C50+C51)*(1+C62+C63)+E54/D7+E58/D7)-D17*D18*C30*C67,-D17*D18*C30*(C50*(1+C62+C63)+C51*(1+C62+C63)+D12*C52*(C50+C51)*(1+C62+C63)+E54/D7+E58/D7)-D17*D18*C30*E67/D7)</f>
        <v>#DIV/0!</v>
      </c>
      <c r="F30" s="1"/>
      <c r="G30" s="21" t="e">
        <f>12*E30</f>
        <v>#DIV/0!</v>
      </c>
      <c r="H30" s="5"/>
      <c r="J30" s="1"/>
    </row>
    <row r="31" spans="1:10" ht="12.75" x14ac:dyDescent="0.2">
      <c r="A31" s="2"/>
      <c r="B31" s="14" t="s">
        <v>43</v>
      </c>
      <c r="C31" s="18"/>
      <c r="D31" s="9"/>
      <c r="E31" s="1"/>
      <c r="F31" s="1"/>
      <c r="G31" s="1"/>
      <c r="H31" s="5"/>
      <c r="J31" s="1"/>
    </row>
    <row r="32" spans="1:10" ht="12.75" x14ac:dyDescent="0.2">
      <c r="A32" s="13" t="s">
        <v>44</v>
      </c>
      <c r="B32" s="11" t="s">
        <v>45</v>
      </c>
      <c r="C32" s="18">
        <f>Blad3!B12</f>
        <v>58.33</v>
      </c>
      <c r="D32" s="9" t="s">
        <v>41</v>
      </c>
      <c r="E32" s="1">
        <f t="shared" ref="E32:E33" si="1">IF(D20=1,0,C32)</f>
        <v>58.33</v>
      </c>
      <c r="F32" s="1"/>
      <c r="G32" s="1">
        <f t="shared" ref="G32:G33" si="2">E32*12</f>
        <v>699.96</v>
      </c>
      <c r="H32" s="5"/>
      <c r="J32" s="1"/>
    </row>
    <row r="33" spans="1:10" ht="12.75" x14ac:dyDescent="0.2">
      <c r="A33" s="13" t="s">
        <v>46</v>
      </c>
      <c r="B33" s="11" t="s">
        <v>47</v>
      </c>
      <c r="C33" s="18">
        <f>Blad3!B5</f>
        <v>41.67</v>
      </c>
      <c r="D33" s="9" t="s">
        <v>41</v>
      </c>
      <c r="E33" s="1">
        <f t="shared" si="1"/>
        <v>41.67</v>
      </c>
      <c r="F33" s="1"/>
      <c r="G33" s="1">
        <f t="shared" si="2"/>
        <v>500.04</v>
      </c>
      <c r="H33" s="5"/>
      <c r="J33" s="1"/>
    </row>
    <row r="34" spans="1:10" ht="12.75" x14ac:dyDescent="0.2">
      <c r="A34" s="2"/>
      <c r="B34" s="14" t="s">
        <v>48</v>
      </c>
      <c r="C34" s="4"/>
      <c r="D34" s="22"/>
      <c r="E34" s="1"/>
      <c r="F34" s="1"/>
      <c r="G34" s="1"/>
      <c r="H34" s="5"/>
      <c r="J34" s="1"/>
    </row>
    <row r="35" spans="1:10" ht="12.75" x14ac:dyDescent="0.2">
      <c r="A35" s="2"/>
      <c r="B35" s="4" t="s">
        <v>49</v>
      </c>
      <c r="C35" s="4"/>
      <c r="D35" s="22" t="s">
        <v>41</v>
      </c>
      <c r="E35" s="23" t="s">
        <v>50</v>
      </c>
      <c r="F35" s="23"/>
      <c r="G35" s="23" t="s">
        <v>50</v>
      </c>
      <c r="H35" s="5"/>
      <c r="J35" s="1"/>
    </row>
    <row r="36" spans="1:10" ht="12.75" x14ac:dyDescent="0.2">
      <c r="A36" s="2"/>
      <c r="B36" s="24" t="s">
        <v>51</v>
      </c>
      <c r="C36" s="4"/>
      <c r="D36" s="22"/>
      <c r="E36" s="23"/>
      <c r="F36" s="23"/>
      <c r="G36" s="23"/>
      <c r="H36" s="5"/>
      <c r="J36" s="1"/>
    </row>
    <row r="37" spans="1:10" ht="12.75" x14ac:dyDescent="0.2">
      <c r="A37" s="2"/>
      <c r="B37" s="24" t="s">
        <v>52</v>
      </c>
      <c r="C37" s="4"/>
      <c r="D37" s="22"/>
      <c r="E37" s="23"/>
      <c r="F37" s="23"/>
      <c r="G37" s="23"/>
      <c r="H37" s="5"/>
      <c r="J37" s="1"/>
    </row>
    <row r="38" spans="1:10" ht="12.75" x14ac:dyDescent="0.2">
      <c r="A38" s="2"/>
      <c r="B38" s="24" t="s">
        <v>53</v>
      </c>
      <c r="C38" s="4"/>
      <c r="D38" s="22"/>
      <c r="E38" s="23"/>
      <c r="F38" s="23"/>
      <c r="G38" s="23"/>
      <c r="H38" s="5"/>
      <c r="J38" s="1"/>
    </row>
    <row r="39" spans="1:10" ht="12.75" x14ac:dyDescent="0.2">
      <c r="A39" s="2"/>
      <c r="B39" s="24" t="s">
        <v>54</v>
      </c>
      <c r="C39" s="4"/>
      <c r="D39" s="22"/>
      <c r="E39" s="23"/>
      <c r="F39" s="23"/>
      <c r="G39" s="23"/>
      <c r="H39" s="5"/>
      <c r="J39" s="1"/>
    </row>
    <row r="40" spans="1:10" ht="12.75" x14ac:dyDescent="0.2">
      <c r="A40" s="2"/>
      <c r="B40" s="4" t="s">
        <v>55</v>
      </c>
      <c r="C40" s="4"/>
      <c r="D40" s="22" t="s">
        <v>41</v>
      </c>
      <c r="E40" s="23" t="s">
        <v>50</v>
      </c>
      <c r="F40" s="23"/>
      <c r="G40" s="23" t="s">
        <v>50</v>
      </c>
      <c r="H40" s="5"/>
      <c r="J40" s="1"/>
    </row>
    <row r="41" spans="1:10" ht="12.75" x14ac:dyDescent="0.2">
      <c r="A41" s="2"/>
      <c r="B41" s="24" t="s">
        <v>56</v>
      </c>
      <c r="C41" s="4"/>
      <c r="D41" s="22"/>
      <c r="E41" s="23"/>
      <c r="F41" s="23"/>
      <c r="G41" s="23"/>
      <c r="H41" s="5"/>
      <c r="J41" s="1"/>
    </row>
    <row r="42" spans="1:10" ht="12.75" x14ac:dyDescent="0.2">
      <c r="A42" s="2"/>
      <c r="B42" s="14" t="s">
        <v>57</v>
      </c>
      <c r="C42" s="4"/>
      <c r="D42" s="22"/>
      <c r="E42" s="23"/>
      <c r="F42" s="23"/>
      <c r="G42" s="23"/>
      <c r="H42" s="5"/>
      <c r="J42" s="1"/>
    </row>
    <row r="43" spans="1:10" ht="12.75" x14ac:dyDescent="0.2">
      <c r="A43" s="25"/>
      <c r="B43" s="4" t="s">
        <v>58</v>
      </c>
      <c r="D43" s="22" t="s">
        <v>41</v>
      </c>
      <c r="E43" s="26"/>
      <c r="F43" s="1"/>
      <c r="G43" s="1">
        <f>E43*12</f>
        <v>0</v>
      </c>
      <c r="H43" s="5"/>
      <c r="J43" s="1"/>
    </row>
    <row r="44" spans="1:10" ht="12.75" x14ac:dyDescent="0.2">
      <c r="A44" s="2"/>
      <c r="B44" s="14" t="s">
        <v>59</v>
      </c>
      <c r="C44" s="18"/>
      <c r="D44" s="27"/>
      <c r="E44" s="28" t="e">
        <f>IF(SUM(E29:E33)&gt;0,SUM(E29:E33),0)</f>
        <v>#DIV/0!</v>
      </c>
      <c r="F44" s="29"/>
      <c r="G44" s="30" t="e">
        <f t="shared" ref="G44:G45" si="3">12*E44</f>
        <v>#DIV/0!</v>
      </c>
      <c r="H44" s="5" t="s">
        <v>60</v>
      </c>
      <c r="J44" s="1"/>
    </row>
    <row r="45" spans="1:10" ht="12.75" x14ac:dyDescent="0.2">
      <c r="A45" s="2"/>
      <c r="B45" s="14" t="s">
        <v>61</v>
      </c>
      <c r="C45" s="4"/>
      <c r="D45" s="22"/>
      <c r="E45" s="31" t="e">
        <f>IF(SUM(E29:E33)&lt;0,SUM(E29:E33),0)</f>
        <v>#DIV/0!</v>
      </c>
      <c r="F45" s="23"/>
      <c r="G45" s="32" t="e">
        <f t="shared" si="3"/>
        <v>#DIV/0!</v>
      </c>
      <c r="H45" s="5" t="s">
        <v>60</v>
      </c>
      <c r="J45" s="1"/>
    </row>
    <row r="46" spans="1:10" ht="12.75" x14ac:dyDescent="0.2">
      <c r="A46" s="2"/>
      <c r="B46" s="4"/>
      <c r="C46" s="4"/>
      <c r="D46" s="22"/>
      <c r="E46" s="33" t="s">
        <v>62</v>
      </c>
      <c r="F46" s="34"/>
      <c r="G46" s="35" t="s">
        <v>62</v>
      </c>
      <c r="H46" s="5"/>
      <c r="J46" s="1"/>
    </row>
    <row r="47" spans="1:10" ht="12.75" x14ac:dyDescent="0.2">
      <c r="A47" s="2"/>
      <c r="B47" s="36" t="s">
        <v>63</v>
      </c>
      <c r="C47" s="4"/>
      <c r="D47" s="22"/>
      <c r="E47" s="1"/>
      <c r="F47" s="1"/>
      <c r="G47" s="1"/>
      <c r="H47" s="5"/>
      <c r="J47" s="1"/>
    </row>
    <row r="48" spans="1:10" ht="12.75" x14ac:dyDescent="0.2">
      <c r="A48" s="2"/>
      <c r="B48" s="14"/>
      <c r="C48" s="4"/>
      <c r="D48" s="22"/>
      <c r="E48" s="1"/>
      <c r="F48" s="1"/>
      <c r="G48" s="1"/>
      <c r="H48" s="5"/>
      <c r="J48" s="1"/>
    </row>
    <row r="49" spans="1:12" ht="12.75" x14ac:dyDescent="0.2">
      <c r="A49" s="2"/>
      <c r="B49" s="14" t="s">
        <v>64</v>
      </c>
      <c r="C49" s="4"/>
      <c r="D49" s="22"/>
      <c r="E49" s="1"/>
      <c r="F49" s="1"/>
      <c r="G49" s="1"/>
      <c r="H49" s="5"/>
      <c r="J49" s="1"/>
    </row>
    <row r="50" spans="1:12" ht="12.75" x14ac:dyDescent="0.2">
      <c r="A50" s="2"/>
      <c r="B50" s="4" t="s">
        <v>65</v>
      </c>
      <c r="C50" s="18">
        <f>Blad2!B2</f>
        <v>4035.52</v>
      </c>
      <c r="D50" s="9">
        <f>D11</f>
        <v>0</v>
      </c>
      <c r="E50" s="1">
        <f t="shared" ref="E50:E51" si="4">C50*D50</f>
        <v>0</v>
      </c>
      <c r="F50" s="1"/>
      <c r="G50" s="1">
        <f t="shared" ref="G50:G55" si="5">E50*12</f>
        <v>0</v>
      </c>
      <c r="H50" s="5"/>
      <c r="J50" s="1"/>
    </row>
    <row r="51" spans="1:12" ht="12.75" x14ac:dyDescent="0.2">
      <c r="A51" s="2"/>
      <c r="B51" s="4" t="s">
        <v>66</v>
      </c>
      <c r="C51" s="18">
        <f>VLOOKUP(D15,Blad2!A2:C22,3,FALSE)</f>
        <v>0</v>
      </c>
      <c r="D51" s="9">
        <f>D11</f>
        <v>0</v>
      </c>
      <c r="E51" s="1">
        <f t="shared" si="4"/>
        <v>0</v>
      </c>
      <c r="F51" s="1"/>
      <c r="G51" s="1">
        <f t="shared" si="5"/>
        <v>0</v>
      </c>
      <c r="H51" s="5"/>
      <c r="J51" s="1"/>
    </row>
    <row r="52" spans="1:12" ht="12.75" x14ac:dyDescent="0.2">
      <c r="A52" s="2"/>
      <c r="B52" s="11" t="s">
        <v>67</v>
      </c>
      <c r="C52" s="10">
        <f>Blad3!B13</f>
        <v>0.1</v>
      </c>
      <c r="D52" s="9">
        <f>D11</f>
        <v>0</v>
      </c>
      <c r="E52" s="1">
        <f>IF(D13=1,0,(E50+E51)*C52*D12)</f>
        <v>0</v>
      </c>
      <c r="F52" s="1"/>
      <c r="G52" s="1">
        <f t="shared" si="5"/>
        <v>0</v>
      </c>
      <c r="H52" s="5"/>
      <c r="J52" s="1"/>
    </row>
    <row r="53" spans="1:12" ht="12.75" x14ac:dyDescent="0.2">
      <c r="A53" s="2"/>
      <c r="B53" s="4" t="s">
        <v>68</v>
      </c>
      <c r="C53" s="26"/>
      <c r="D53" s="9">
        <f>D11/(D7+0.0000000000001)</f>
        <v>0</v>
      </c>
      <c r="E53" s="1">
        <f>C53*D53</f>
        <v>0</v>
      </c>
      <c r="F53" s="1"/>
      <c r="G53" s="1">
        <f t="shared" si="5"/>
        <v>0</v>
      </c>
      <c r="H53" s="5"/>
      <c r="J53" s="1"/>
    </row>
    <row r="54" spans="1:12" ht="12.75" x14ac:dyDescent="0.2">
      <c r="A54" s="37" t="s">
        <v>69</v>
      </c>
      <c r="B54" s="4" t="s">
        <v>70</v>
      </c>
      <c r="C54" s="18">
        <f>VLOOKUP(D15,Blad2!A2:G22,7,FALSE)*-1</f>
        <v>-406.63</v>
      </c>
      <c r="D54" s="9">
        <f>D7</f>
        <v>0</v>
      </c>
      <c r="E54" s="1">
        <f>IF(D13=1,0,C54*D54)</f>
        <v>0</v>
      </c>
      <c r="F54" s="1"/>
      <c r="G54" s="1">
        <f t="shared" si="5"/>
        <v>0</v>
      </c>
      <c r="H54" s="5"/>
      <c r="J54" s="1"/>
    </row>
    <row r="55" spans="1:12" ht="12.75" x14ac:dyDescent="0.2">
      <c r="A55" s="2"/>
      <c r="B55" s="11" t="s">
        <v>71</v>
      </c>
      <c r="C55" s="10"/>
      <c r="D55" s="9" t="s">
        <v>41</v>
      </c>
      <c r="E55" s="1">
        <f>IF(D13=1,0,-Blad3!B15*C53)</f>
        <v>0</v>
      </c>
      <c r="F55" s="1"/>
      <c r="G55" s="1">
        <f t="shared" si="5"/>
        <v>0</v>
      </c>
      <c r="H55" s="5"/>
      <c r="J55" s="1"/>
    </row>
    <row r="56" spans="1:12" ht="12.75" x14ac:dyDescent="0.2">
      <c r="A56" s="2"/>
      <c r="B56" s="11" t="s">
        <v>72</v>
      </c>
      <c r="C56" s="9">
        <f>Blad3!B27</f>
        <v>1.0999999999999999E-2</v>
      </c>
      <c r="D56" s="9" t="s">
        <v>41</v>
      </c>
      <c r="E56" s="23">
        <f t="shared" ref="E56:E57" si="6">G56/12</f>
        <v>0</v>
      </c>
      <c r="F56" s="1"/>
      <c r="G56" s="21">
        <f>IF(D13=1,0,IF(-C59*12&lt;(C56*D19/(D7+0.0000000000001)), Blad3!B15*((C56*D19/(D7+0.0000000000001))--C59*12)*D16*(D18-1)*D7, 0))</f>
        <v>0</v>
      </c>
      <c r="H56" s="4"/>
      <c r="I56" s="4"/>
      <c r="J56" s="1"/>
      <c r="K56" s="4"/>
      <c r="L56" s="4"/>
    </row>
    <row r="57" spans="1:12" ht="12.75" x14ac:dyDescent="0.2">
      <c r="A57" s="2"/>
      <c r="B57" s="11" t="s">
        <v>73</v>
      </c>
      <c r="C57" s="9">
        <f>Blad3!B28</f>
        <v>0.18</v>
      </c>
      <c r="D57" s="9" t="s">
        <v>41</v>
      </c>
      <c r="E57" s="23" t="e">
        <f t="shared" si="6"/>
        <v>#DIV/0!</v>
      </c>
      <c r="F57" s="1"/>
      <c r="G57" s="21" t="e">
        <f>IF(D13=1,0,IF(C57*(G50*D7/D11+G51*D7/D11+G52*D7/D11+G53*D7/D11+G54+G55+G62*D7/D11+G63*D7/D11+G67)/(D7+0.0000000000001)&gt;-C59*12,-Blad3!B15*(C57*(G50*D7/D11+G51*D7/D11+G52*D7/D11+G53*D7/D11+G54+G55+G62*D7/D11+G63*D7/D11+G67)/(D7+0.0000000000001)+C59*12)*D18*D16*D7,0))</f>
        <v>#DIV/0!</v>
      </c>
      <c r="H57" s="4"/>
      <c r="I57" s="4"/>
      <c r="J57" s="1"/>
      <c r="K57" s="4"/>
      <c r="L57" s="4"/>
    </row>
    <row r="58" spans="1:12" ht="12.75" x14ac:dyDescent="0.2">
      <c r="A58" s="2"/>
      <c r="B58" s="11" t="s">
        <v>74</v>
      </c>
      <c r="C58" s="18"/>
      <c r="D58" s="9">
        <f>D11</f>
        <v>0</v>
      </c>
      <c r="E58" s="1" t="e">
        <f>IF(D13=1,0,-Blad3!B15*E52*1.163*D7/D11)</f>
        <v>#DIV/0!</v>
      </c>
      <c r="F58" s="1"/>
      <c r="G58" s="1" t="e">
        <f t="shared" ref="G58:G59" si="7">E58*12</f>
        <v>#DIV/0!</v>
      </c>
      <c r="H58" s="5"/>
      <c r="J58" s="1"/>
    </row>
    <row r="59" spans="1:12" ht="12.75" x14ac:dyDescent="0.2">
      <c r="A59" s="13" t="s">
        <v>16</v>
      </c>
      <c r="B59" s="4" t="s">
        <v>75</v>
      </c>
      <c r="C59" s="18">
        <f>VLOOKUP(D15,Blad2!A2:F22,6,FALSE)*-1</f>
        <v>-509.25</v>
      </c>
      <c r="D59" s="9" t="s">
        <v>41</v>
      </c>
      <c r="E59" s="1">
        <f>C59*D16</f>
        <v>0</v>
      </c>
      <c r="F59" s="1"/>
      <c r="G59" s="1">
        <f t="shared" si="7"/>
        <v>0</v>
      </c>
      <c r="H59" s="5"/>
      <c r="J59" s="1"/>
    </row>
    <row r="60" spans="1:12" ht="12.75" x14ac:dyDescent="0.2">
      <c r="A60" s="2"/>
      <c r="B60" s="4" t="s">
        <v>76</v>
      </c>
      <c r="C60" s="18"/>
      <c r="D60" s="9"/>
      <c r="E60" s="38" t="e">
        <f t="shared" ref="E60:G60" si="8">SUM(E50:E59)</f>
        <v>#DIV/0!</v>
      </c>
      <c r="F60" s="39">
        <f t="shared" si="8"/>
        <v>0</v>
      </c>
      <c r="G60" s="40" t="e">
        <f t="shared" si="8"/>
        <v>#DIV/0!</v>
      </c>
      <c r="H60" s="5" t="s">
        <v>77</v>
      </c>
      <c r="J60" s="1"/>
    </row>
    <row r="61" spans="1:12" ht="12.75" x14ac:dyDescent="0.2">
      <c r="A61" s="2"/>
      <c r="B61" s="14" t="s">
        <v>78</v>
      </c>
      <c r="C61" s="18"/>
      <c r="D61" s="9"/>
      <c r="E61" s="1"/>
      <c r="F61" s="1"/>
      <c r="G61" s="1"/>
      <c r="H61" s="5"/>
      <c r="J61" s="1"/>
    </row>
    <row r="62" spans="1:12" ht="12.75" x14ac:dyDescent="0.2">
      <c r="A62" s="2"/>
      <c r="B62" s="11" t="s">
        <v>79</v>
      </c>
      <c r="C62" s="10">
        <f>Blad3!B30</f>
        <v>0.08</v>
      </c>
      <c r="D62" s="9">
        <f>D11</f>
        <v>0</v>
      </c>
      <c r="E62" s="1"/>
      <c r="F62" s="1">
        <f>(E50+E51+E52)*C62*12</f>
        <v>0</v>
      </c>
      <c r="G62" s="1">
        <f t="shared" ref="G62:G63" si="9">F62</f>
        <v>0</v>
      </c>
      <c r="H62" s="5"/>
      <c r="J62" s="1"/>
    </row>
    <row r="63" spans="1:12" ht="12.75" x14ac:dyDescent="0.2">
      <c r="A63" s="2"/>
      <c r="B63" s="11" t="s">
        <v>80</v>
      </c>
      <c r="C63" s="10">
        <f>Blad3!B31</f>
        <v>8.3000000000000004E-2</v>
      </c>
      <c r="D63" s="9">
        <f>D11</f>
        <v>0</v>
      </c>
      <c r="E63" s="1"/>
      <c r="F63" s="1">
        <f>(E50+E51+E52)*C63*12</f>
        <v>0</v>
      </c>
      <c r="G63" s="1">
        <f t="shared" si="9"/>
        <v>0</v>
      </c>
      <c r="H63" s="5"/>
      <c r="J63" s="1"/>
    </row>
    <row r="64" spans="1:12" ht="12.75" x14ac:dyDescent="0.2">
      <c r="A64" s="2"/>
      <c r="B64" s="4" t="s">
        <v>76</v>
      </c>
      <c r="C64" s="18"/>
      <c r="D64" s="9"/>
      <c r="E64" s="38">
        <f>SUM(E62:E63)</f>
        <v>0</v>
      </c>
      <c r="F64" s="39">
        <f>SUM(F62:F63)</f>
        <v>0</v>
      </c>
      <c r="G64" s="40">
        <f>SUM(G62:G63)</f>
        <v>0</v>
      </c>
      <c r="H64" s="5" t="s">
        <v>81</v>
      </c>
      <c r="J64" s="1"/>
    </row>
    <row r="65" spans="1:10" ht="12.75" x14ac:dyDescent="0.2">
      <c r="A65" s="42">
        <v>6</v>
      </c>
      <c r="B65" s="14" t="s">
        <v>82</v>
      </c>
      <c r="C65" s="18"/>
      <c r="D65" s="9"/>
      <c r="E65" s="1"/>
      <c r="F65" s="1"/>
      <c r="G65" s="1"/>
      <c r="H65" s="5"/>
      <c r="J65" s="1"/>
    </row>
    <row r="66" spans="1:10" ht="12.75" x14ac:dyDescent="0.2">
      <c r="A66" s="2"/>
      <c r="B66" s="11" t="s">
        <v>83</v>
      </c>
      <c r="C66" s="18">
        <f>Blad3!B20</f>
        <v>403.66241666666662</v>
      </c>
      <c r="D66" s="9" t="s">
        <v>41</v>
      </c>
      <c r="E66" s="1">
        <f>IF((E50+E51+E52+F62/12+F63/12)&lt;Blad3!B19/12,Blad3!B18*(E50+E51+E52+F62/12+F63/12),Blad3!B20)</f>
        <v>0</v>
      </c>
      <c r="F66" s="1"/>
      <c r="G66" s="1">
        <f t="shared" ref="G66:G69" si="10">E66*12</f>
        <v>0</v>
      </c>
      <c r="H66" s="5"/>
      <c r="J66" s="1"/>
    </row>
    <row r="67" spans="1:10" ht="12.75" hidden="1" x14ac:dyDescent="0.2">
      <c r="A67" s="2"/>
      <c r="B67" s="11" t="s">
        <v>84</v>
      </c>
      <c r="C67" s="18">
        <f>Blad3!B20</f>
        <v>403.66241666666662</v>
      </c>
      <c r="D67" s="9" t="s">
        <v>41</v>
      </c>
      <c r="E67" s="1">
        <f>IF(Blad3!B18*D7*(C50+C51+D12*C52*(C50+C51))*(1+C62+C63)&lt;C67,Blad3!B18*D7*(C50+C51+D12*C52*(C50+C51))*(1+C62+C63),C67)</f>
        <v>0</v>
      </c>
      <c r="F67" s="1"/>
      <c r="G67" s="1">
        <f t="shared" si="10"/>
        <v>0</v>
      </c>
      <c r="H67" s="5"/>
      <c r="J67" s="1"/>
    </row>
    <row r="68" spans="1:10" ht="12.75" x14ac:dyDescent="0.2">
      <c r="A68" s="2"/>
      <c r="B68" s="4" t="s">
        <v>85</v>
      </c>
      <c r="C68" s="18">
        <f>Blad3!B3</f>
        <v>106</v>
      </c>
      <c r="D68" s="9">
        <f>D9</f>
        <v>0</v>
      </c>
      <c r="E68" s="1">
        <f>C68*D68</f>
        <v>0</v>
      </c>
      <c r="F68" s="1"/>
      <c r="G68" s="1">
        <f t="shared" si="10"/>
        <v>0</v>
      </c>
      <c r="H68" s="5"/>
      <c r="J68" s="1"/>
    </row>
    <row r="69" spans="1:10" ht="12.75" x14ac:dyDescent="0.2">
      <c r="A69" s="2"/>
      <c r="B69" s="4" t="s">
        <v>86</v>
      </c>
      <c r="C69" s="18">
        <f>Blad3!B4</f>
        <v>68.5</v>
      </c>
      <c r="D69" s="9" t="s">
        <v>41</v>
      </c>
      <c r="E69" s="1">
        <f>IF(D7=0,0,C69)</f>
        <v>0</v>
      </c>
      <c r="F69" s="1"/>
      <c r="G69" s="1">
        <f t="shared" si="10"/>
        <v>0</v>
      </c>
      <c r="H69" s="5"/>
      <c r="J69" s="1"/>
    </row>
    <row r="70" spans="1:10" ht="12.75" x14ac:dyDescent="0.2">
      <c r="A70" s="2"/>
      <c r="B70" s="11" t="s">
        <v>76</v>
      </c>
      <c r="C70" s="4"/>
      <c r="D70" s="22"/>
      <c r="E70" s="43">
        <f t="shared" ref="E70:G70" si="11">E66+E68+E69</f>
        <v>0</v>
      </c>
      <c r="F70" s="44">
        <f t="shared" si="11"/>
        <v>0</v>
      </c>
      <c r="G70" s="45">
        <f t="shared" si="11"/>
        <v>0</v>
      </c>
      <c r="H70" s="5" t="s">
        <v>87</v>
      </c>
      <c r="J70" s="1"/>
    </row>
    <row r="71" spans="1:10" ht="12.75" x14ac:dyDescent="0.2">
      <c r="A71" s="2"/>
      <c r="B71" s="4"/>
      <c r="C71" s="4"/>
      <c r="D71" s="22"/>
      <c r="E71" s="1"/>
      <c r="F71" s="1"/>
      <c r="G71" s="1"/>
      <c r="H71" s="5"/>
      <c r="J71" s="1"/>
    </row>
    <row r="72" spans="1:10" ht="12.75" x14ac:dyDescent="0.2">
      <c r="A72" s="2"/>
      <c r="B72" s="16" t="s">
        <v>88</v>
      </c>
      <c r="C72" s="4"/>
      <c r="D72" s="22"/>
      <c r="E72" s="1"/>
      <c r="F72" s="1"/>
      <c r="G72" s="1"/>
      <c r="H72" s="5"/>
      <c r="J72" s="1"/>
    </row>
    <row r="73" spans="1:10" ht="12.75" x14ac:dyDescent="0.2">
      <c r="A73" s="2"/>
      <c r="B73" s="14"/>
      <c r="C73" s="4"/>
      <c r="D73" s="22"/>
      <c r="E73" s="1"/>
      <c r="F73" s="1"/>
      <c r="G73" s="1"/>
      <c r="H73" s="5"/>
      <c r="J73" s="1"/>
    </row>
    <row r="74" spans="1:10" ht="12.75" x14ac:dyDescent="0.2">
      <c r="A74" s="2"/>
      <c r="B74" s="11" t="s">
        <v>89</v>
      </c>
      <c r="C74" s="18"/>
      <c r="D74" s="9"/>
      <c r="E74" s="23" t="s">
        <v>50</v>
      </c>
      <c r="F74" s="23"/>
      <c r="G74" s="23" t="s">
        <v>50</v>
      </c>
      <c r="H74" s="5"/>
      <c r="J74" s="1"/>
    </row>
    <row r="75" spans="1:10" ht="12.75" x14ac:dyDescent="0.2">
      <c r="A75" s="2"/>
      <c r="B75" s="4" t="str">
        <f>IF(D12=0,"+ bezettingsbijdrage bij vaste dienst","+ verhoogde bezettingsbijdrage bij tijdelijke dienst of structurele hulpdiensten")</f>
        <v>+ bezettingsbijdrage bij vaste dienst</v>
      </c>
      <c r="C75" s="18">
        <f>IF(D12=0,Blad3!B8,Blad3!B8+Blad3!B9)</f>
        <v>9236.17</v>
      </c>
      <c r="D75" s="9">
        <f>D7</f>
        <v>0</v>
      </c>
      <c r="E75" s="1">
        <f t="shared" ref="E75:E76" si="12">C75*D75</f>
        <v>0</v>
      </c>
      <c r="F75" s="1"/>
      <c r="G75" s="1">
        <f t="shared" ref="G75:G79" si="13">E75*12</f>
        <v>0</v>
      </c>
      <c r="H75" s="5"/>
      <c r="J75" s="1"/>
    </row>
    <row r="76" spans="1:10" ht="12.75" x14ac:dyDescent="0.2">
      <c r="A76" s="2"/>
      <c r="B76" s="11" t="s">
        <v>90</v>
      </c>
      <c r="C76" s="18">
        <f>IF(D12=0,-Blad3!B8,-Blad3!B8-Blad3!B9)</f>
        <v>-9236.17</v>
      </c>
      <c r="D76" s="9">
        <f>D7*D8*30%</f>
        <v>0</v>
      </c>
      <c r="E76" s="1">
        <f t="shared" si="12"/>
        <v>0</v>
      </c>
      <c r="F76" s="1"/>
      <c r="G76" s="1">
        <f t="shared" si="13"/>
        <v>0</v>
      </c>
      <c r="H76" s="5"/>
      <c r="J76" s="1"/>
    </row>
    <row r="77" spans="1:10" ht="12.75" x14ac:dyDescent="0.2">
      <c r="A77" s="2"/>
      <c r="B77" s="11" t="s">
        <v>91</v>
      </c>
      <c r="C77" s="18">
        <f>-Blad3!B9</f>
        <v>-540.58000000000004</v>
      </c>
      <c r="D77" s="9" t="str">
        <f>IF(D14=1,D7,"n.v.t.")</f>
        <v>n.v.t.</v>
      </c>
      <c r="E77" s="1">
        <f>IF(D14=1,C77*D77,0)</f>
        <v>0</v>
      </c>
      <c r="F77" s="1"/>
      <c r="G77" s="1">
        <f t="shared" si="13"/>
        <v>0</v>
      </c>
      <c r="H77" s="5"/>
      <c r="J77" s="1"/>
    </row>
    <row r="78" spans="1:10" ht="12.75" x14ac:dyDescent="0.2">
      <c r="A78" s="42"/>
      <c r="B78" s="11" t="s">
        <v>92</v>
      </c>
      <c r="C78" s="18">
        <f>Blad3!B9</f>
        <v>540.58000000000004</v>
      </c>
      <c r="D78" s="9" t="str">
        <f>IF(D14=1,30%*D8*D7,"n.v.t.")</f>
        <v>n.v.t.</v>
      </c>
      <c r="E78" s="1">
        <f>IF(D14=1,C78*D78,0)</f>
        <v>0</v>
      </c>
      <c r="F78" s="1"/>
      <c r="G78" s="1">
        <f t="shared" si="13"/>
        <v>0</v>
      </c>
      <c r="H78" s="5"/>
      <c r="J78" s="1"/>
    </row>
    <row r="79" spans="1:10" ht="12.75" x14ac:dyDescent="0.2">
      <c r="A79" s="13" t="s">
        <v>16</v>
      </c>
      <c r="B79" s="4" t="s">
        <v>93</v>
      </c>
      <c r="C79" s="18">
        <f>-Blad3!B10</f>
        <v>-830.75</v>
      </c>
      <c r="D79" s="9" t="str">
        <f>IF(D16=1,100%,"n.v.t.")</f>
        <v>n.v.t.</v>
      </c>
      <c r="E79" s="1">
        <f>IF(D16=1,C79*D79,0)</f>
        <v>0</v>
      </c>
      <c r="F79" s="1"/>
      <c r="G79" s="1">
        <f t="shared" si="13"/>
        <v>0</v>
      </c>
      <c r="H79" s="5"/>
      <c r="J79" s="1"/>
    </row>
    <row r="80" spans="1:10" ht="12.75" x14ac:dyDescent="0.2">
      <c r="A80" s="37" t="s">
        <v>94</v>
      </c>
      <c r="B80" s="14" t="s">
        <v>95</v>
      </c>
      <c r="C80" s="18"/>
      <c r="D80" s="27"/>
      <c r="E80" s="38">
        <f t="shared" ref="E80:G80" si="14">SUM(E75:E79)</f>
        <v>0</v>
      </c>
      <c r="F80" s="39">
        <f t="shared" si="14"/>
        <v>0</v>
      </c>
      <c r="G80" s="40">
        <f t="shared" si="14"/>
        <v>0</v>
      </c>
      <c r="H80" s="5" t="s">
        <v>96</v>
      </c>
      <c r="J80" s="1"/>
    </row>
    <row r="81" spans="1:10" ht="12.75" x14ac:dyDescent="0.2">
      <c r="A81" s="2"/>
      <c r="B81" s="14"/>
      <c r="C81" s="4"/>
      <c r="D81" s="22"/>
      <c r="E81" s="1"/>
      <c r="F81" s="1"/>
      <c r="G81" s="1"/>
      <c r="H81" s="5"/>
      <c r="J81" s="1"/>
    </row>
    <row r="82" spans="1:10" ht="12.75" x14ac:dyDescent="0.2">
      <c r="A82" s="42">
        <v>8</v>
      </c>
      <c r="B82" s="46" t="s">
        <v>97</v>
      </c>
      <c r="C82" s="4"/>
      <c r="D82" s="22"/>
      <c r="E82" s="47" t="e">
        <f>E44+E45+E60+E64+E70</f>
        <v>#DIV/0!</v>
      </c>
      <c r="F82" s="47">
        <f>F44+F45+F60+F64+F70</f>
        <v>0</v>
      </c>
      <c r="G82" s="47" t="e">
        <f>G44+G45+G60+G64+G70</f>
        <v>#DIV/0!</v>
      </c>
      <c r="H82" s="5" t="s">
        <v>98</v>
      </c>
      <c r="J82" s="1"/>
    </row>
    <row r="83" spans="1:10" ht="12.75" x14ac:dyDescent="0.2">
      <c r="A83" s="2"/>
      <c r="B83" s="14"/>
      <c r="C83" s="4"/>
      <c r="D83" s="22"/>
      <c r="E83" s="1"/>
      <c r="F83" s="1"/>
      <c r="G83" s="1"/>
      <c r="H83" s="5"/>
      <c r="J83" s="1"/>
    </row>
    <row r="84" spans="1:10" ht="12.75" x14ac:dyDescent="0.2">
      <c r="A84" s="2"/>
      <c r="B84" s="14"/>
      <c r="C84" s="4"/>
      <c r="D84" s="22"/>
      <c r="E84" s="1"/>
      <c r="F84" s="1"/>
      <c r="G84" s="1"/>
      <c r="H84" s="5"/>
      <c r="J84" s="1"/>
    </row>
    <row r="85" spans="1:10" ht="12.75" x14ac:dyDescent="0.2">
      <c r="A85" s="42">
        <v>9</v>
      </c>
      <c r="B85" s="46" t="s">
        <v>99</v>
      </c>
      <c r="C85" s="4"/>
      <c r="D85" s="22"/>
      <c r="E85" s="48" t="e">
        <f>E44+E45+E80</f>
        <v>#DIV/0!</v>
      </c>
      <c r="F85" s="48">
        <f>F44+F45+F80</f>
        <v>0</v>
      </c>
      <c r="G85" s="48" t="e">
        <f>G44+G45+G80</f>
        <v>#DIV/0!</v>
      </c>
      <c r="H85" s="5" t="s">
        <v>100</v>
      </c>
      <c r="J85" s="1"/>
    </row>
    <row r="86" spans="1:10" ht="12.75" x14ac:dyDescent="0.2">
      <c r="A86" s="2"/>
      <c r="B86" s="46"/>
      <c r="C86" s="4"/>
      <c r="D86" s="22"/>
      <c r="E86" s="49" t="s">
        <v>62</v>
      </c>
      <c r="F86" s="50"/>
      <c r="G86" s="49" t="s">
        <v>62</v>
      </c>
      <c r="H86" s="5"/>
      <c r="J86" s="1"/>
    </row>
    <row r="87" spans="1:10" ht="12.75" x14ac:dyDescent="0.2">
      <c r="A87" s="2"/>
      <c r="B87" s="4"/>
      <c r="C87" s="4"/>
      <c r="D87" s="4"/>
      <c r="E87" s="1"/>
      <c r="F87" s="1"/>
      <c r="G87" s="1"/>
      <c r="H87" s="5"/>
      <c r="J87" s="1"/>
    </row>
    <row r="88" spans="1:10" ht="12.75" x14ac:dyDescent="0.2">
      <c r="A88" s="13" t="s">
        <v>16</v>
      </c>
      <c r="B88" s="51" t="s">
        <v>101</v>
      </c>
      <c r="C88" s="4"/>
      <c r="D88" s="4"/>
      <c r="E88" s="1"/>
      <c r="F88" s="1"/>
      <c r="G88" s="1"/>
      <c r="H88" s="5"/>
      <c r="J88" s="1"/>
    </row>
    <row r="89" spans="1:10" ht="12.75" x14ac:dyDescent="0.2">
      <c r="A89" s="2"/>
      <c r="B89" s="51" t="s">
        <v>102</v>
      </c>
      <c r="C89" s="4"/>
      <c r="D89" s="4"/>
      <c r="E89" s="1"/>
      <c r="F89" s="1"/>
      <c r="G89" s="1"/>
      <c r="H89" s="5"/>
      <c r="J89" s="1"/>
    </row>
    <row r="90" spans="1:10" ht="12.75" x14ac:dyDescent="0.2">
      <c r="A90" s="2"/>
      <c r="B90" s="52"/>
      <c r="C90" s="4"/>
      <c r="D90" s="4"/>
      <c r="E90" s="1"/>
      <c r="F90" s="1"/>
      <c r="G90" s="1"/>
      <c r="H90" s="5"/>
      <c r="J90" s="1"/>
    </row>
    <row r="91" spans="1:10" ht="12.75" x14ac:dyDescent="0.2">
      <c r="A91" s="13" t="s">
        <v>19</v>
      </c>
      <c r="B91" s="51" t="s">
        <v>103</v>
      </c>
      <c r="C91" s="4"/>
      <c r="D91" s="4"/>
      <c r="E91" s="1"/>
      <c r="F91" s="1"/>
      <c r="G91" s="1"/>
      <c r="H91" s="5"/>
      <c r="J91" s="1"/>
    </row>
    <row r="92" spans="1:10" ht="12.75" x14ac:dyDescent="0.2">
      <c r="A92" s="2"/>
      <c r="B92" s="53" t="s">
        <v>151</v>
      </c>
      <c r="C92" s="4"/>
      <c r="D92" s="4"/>
      <c r="E92" s="1"/>
      <c r="F92" s="1"/>
      <c r="G92" s="1"/>
      <c r="H92" s="5"/>
      <c r="J92" s="1"/>
    </row>
    <row r="93" spans="1:10" ht="12.75" x14ac:dyDescent="0.2">
      <c r="A93" s="2"/>
      <c r="B93" s="52"/>
      <c r="C93" s="4"/>
      <c r="D93" s="4"/>
      <c r="E93" s="1"/>
      <c r="F93" s="1"/>
      <c r="G93" s="1"/>
      <c r="H93" s="5"/>
      <c r="J93" s="1"/>
    </row>
    <row r="94" spans="1:10" ht="12.75" x14ac:dyDescent="0.2">
      <c r="A94" s="13" t="s">
        <v>44</v>
      </c>
      <c r="B94" s="51" t="s">
        <v>104</v>
      </c>
      <c r="C94" s="4"/>
      <c r="D94" s="4"/>
      <c r="E94" s="1"/>
      <c r="F94" s="1"/>
      <c r="G94" s="1"/>
      <c r="H94" s="5"/>
      <c r="J94" s="1"/>
    </row>
    <row r="95" spans="1:10" ht="12.75" x14ac:dyDescent="0.2">
      <c r="A95" s="2"/>
      <c r="B95" s="52"/>
      <c r="C95" s="4"/>
      <c r="D95" s="4"/>
      <c r="E95" s="1"/>
      <c r="F95" s="1"/>
      <c r="G95" s="1"/>
      <c r="H95" s="5"/>
      <c r="J95" s="1"/>
    </row>
    <row r="96" spans="1:10" ht="12.75" x14ac:dyDescent="0.2">
      <c r="A96" s="13" t="s">
        <v>46</v>
      </c>
      <c r="B96" s="51" t="s">
        <v>105</v>
      </c>
      <c r="C96" s="4"/>
      <c r="D96" s="4"/>
      <c r="E96" s="1"/>
      <c r="F96" s="1"/>
      <c r="G96" s="1"/>
      <c r="H96" s="5"/>
      <c r="J96" s="1"/>
    </row>
    <row r="97" spans="1:10" ht="12.75" x14ac:dyDescent="0.2">
      <c r="A97" s="2"/>
      <c r="B97" s="52"/>
      <c r="C97" s="4"/>
      <c r="D97" s="4"/>
      <c r="E97" s="1"/>
      <c r="F97" s="1"/>
      <c r="G97" s="1"/>
      <c r="H97" s="5"/>
      <c r="J97" s="1"/>
    </row>
    <row r="98" spans="1:10" ht="12.75" x14ac:dyDescent="0.2">
      <c r="A98" s="37" t="s">
        <v>69</v>
      </c>
      <c r="B98" s="51" t="s">
        <v>106</v>
      </c>
      <c r="C98" s="4"/>
      <c r="D98" s="4"/>
      <c r="E98" s="1"/>
      <c r="F98" s="1"/>
      <c r="G98" s="1"/>
      <c r="H98" s="5"/>
      <c r="J98" s="1"/>
    </row>
    <row r="99" spans="1:10" ht="12.75" x14ac:dyDescent="0.2">
      <c r="A99" s="54"/>
      <c r="B99" s="51" t="s">
        <v>107</v>
      </c>
      <c r="C99" s="4"/>
      <c r="D99" s="4"/>
      <c r="E99" s="1"/>
      <c r="F99" s="1"/>
      <c r="G99" s="1"/>
      <c r="H99" s="5"/>
      <c r="J99" s="1"/>
    </row>
    <row r="100" spans="1:10" ht="12.75" x14ac:dyDescent="0.2">
      <c r="A100" s="2"/>
      <c r="B100" s="52"/>
      <c r="C100" s="4"/>
      <c r="D100" s="4"/>
      <c r="E100" s="1"/>
      <c r="F100" s="1"/>
      <c r="G100" s="1"/>
      <c r="H100" s="5"/>
      <c r="J100" s="1"/>
    </row>
    <row r="101" spans="1:10" ht="12.75" x14ac:dyDescent="0.2">
      <c r="A101" s="42">
        <v>6</v>
      </c>
      <c r="B101" s="51" t="s">
        <v>108</v>
      </c>
      <c r="C101" s="4"/>
      <c r="D101" s="4"/>
      <c r="E101" s="1"/>
      <c r="F101" s="1"/>
      <c r="G101" s="1"/>
      <c r="H101" s="5"/>
      <c r="J101" s="1"/>
    </row>
    <row r="102" spans="1:10" ht="12.75" x14ac:dyDescent="0.2">
      <c r="A102" s="2"/>
      <c r="B102" s="51" t="s">
        <v>109</v>
      </c>
      <c r="C102" s="4"/>
      <c r="D102" s="4"/>
      <c r="E102" s="1"/>
      <c r="F102" s="1"/>
      <c r="G102" s="1"/>
      <c r="H102" s="5"/>
      <c r="J102" s="1"/>
    </row>
    <row r="103" spans="1:10" ht="12.75" x14ac:dyDescent="0.2">
      <c r="A103" s="2"/>
      <c r="B103" s="52"/>
      <c r="C103" s="4"/>
      <c r="D103" s="4"/>
      <c r="E103" s="1"/>
      <c r="F103" s="1"/>
      <c r="G103" s="1"/>
      <c r="H103" s="5"/>
      <c r="J103" s="1"/>
    </row>
    <row r="104" spans="1:10" ht="12.75" x14ac:dyDescent="0.2">
      <c r="A104" s="42">
        <v>7</v>
      </c>
      <c r="B104" s="51" t="s">
        <v>152</v>
      </c>
      <c r="C104" s="4"/>
      <c r="D104" s="4"/>
      <c r="E104" s="1"/>
      <c r="F104" s="1"/>
      <c r="G104" s="1"/>
      <c r="H104" s="5"/>
      <c r="J104" s="1"/>
    </row>
    <row r="105" spans="1:10" ht="12.75" x14ac:dyDescent="0.2">
      <c r="A105" s="42"/>
      <c r="B105" s="51"/>
      <c r="C105" s="4"/>
      <c r="D105" s="4"/>
      <c r="E105" s="1"/>
      <c r="F105" s="1"/>
      <c r="G105" s="1"/>
      <c r="H105" s="5"/>
      <c r="J105" s="1"/>
    </row>
    <row r="106" spans="1:10" ht="12.75" x14ac:dyDescent="0.2">
      <c r="A106" s="42">
        <v>8</v>
      </c>
      <c r="B106" s="51" t="s">
        <v>110</v>
      </c>
      <c r="C106" s="4"/>
      <c r="D106" s="4"/>
      <c r="E106" s="1"/>
      <c r="F106" s="1"/>
      <c r="G106" s="1"/>
      <c r="H106" s="5"/>
      <c r="J106" s="1"/>
    </row>
    <row r="107" spans="1:10" ht="12.75" x14ac:dyDescent="0.2">
      <c r="A107" s="54"/>
      <c r="B107" s="51" t="s">
        <v>111</v>
      </c>
      <c r="C107" s="4"/>
      <c r="D107" s="4"/>
      <c r="E107" s="1"/>
      <c r="F107" s="1"/>
      <c r="G107" s="1"/>
      <c r="H107" s="5"/>
      <c r="J107" s="1"/>
    </row>
    <row r="108" spans="1:10" ht="12.75" x14ac:dyDescent="0.2">
      <c r="A108" s="2"/>
      <c r="B108" s="51"/>
      <c r="E108" s="41"/>
      <c r="F108" s="41"/>
      <c r="G108" s="41"/>
      <c r="J108" s="41"/>
    </row>
    <row r="109" spans="1:10" ht="12.75" x14ac:dyDescent="0.2">
      <c r="A109" s="42">
        <v>9</v>
      </c>
      <c r="B109" s="51" t="s">
        <v>112</v>
      </c>
      <c r="E109" s="41"/>
      <c r="F109" s="41"/>
      <c r="G109" s="41"/>
      <c r="J109" s="41"/>
    </row>
    <row r="110" spans="1:10" ht="12.75" x14ac:dyDescent="0.2">
      <c r="A110" s="54"/>
      <c r="B110" s="55" t="s">
        <v>113</v>
      </c>
      <c r="E110" s="41"/>
      <c r="F110" s="41"/>
      <c r="G110" s="41"/>
      <c r="J110" s="41"/>
    </row>
    <row r="111" spans="1:10" ht="12.75" x14ac:dyDescent="0.2">
      <c r="A111" s="56"/>
      <c r="B111" s="57" t="s">
        <v>114</v>
      </c>
      <c r="E111" s="41"/>
      <c r="F111" s="41"/>
      <c r="G111" s="41"/>
      <c r="J111" s="41"/>
    </row>
    <row r="112" spans="1:10" ht="12.75" x14ac:dyDescent="0.2">
      <c r="A112" s="56"/>
      <c r="B112" s="57" t="s">
        <v>153</v>
      </c>
      <c r="E112" s="41"/>
      <c r="F112" s="41"/>
      <c r="G112" s="41"/>
      <c r="J112" s="41"/>
    </row>
    <row r="113" spans="1:10" ht="12.75" x14ac:dyDescent="0.2">
      <c r="A113" s="56"/>
      <c r="B113" s="4"/>
      <c r="E113" s="41"/>
      <c r="F113" s="41"/>
      <c r="G113" s="41"/>
      <c r="J113" s="41"/>
    </row>
    <row r="114" spans="1:10" ht="12.75" x14ac:dyDescent="0.2">
      <c r="A114" s="54"/>
      <c r="B114" s="58" t="s">
        <v>115</v>
      </c>
      <c r="E114" s="41"/>
      <c r="F114" s="41"/>
      <c r="G114" s="41"/>
      <c r="J114" s="41"/>
    </row>
    <row r="115" spans="1:10" ht="12.75" x14ac:dyDescent="0.2">
      <c r="A115" s="54"/>
      <c r="B115" s="58" t="s">
        <v>116</v>
      </c>
      <c r="E115" s="41"/>
      <c r="F115" s="41"/>
      <c r="G115" s="41"/>
      <c r="J115" s="41"/>
    </row>
    <row r="116" spans="1:10" ht="12.75" x14ac:dyDescent="0.2">
      <c r="A116" s="54"/>
      <c r="B116" s="59" t="s">
        <v>117</v>
      </c>
      <c r="E116" s="41"/>
      <c r="F116" s="41"/>
      <c r="G116" s="41"/>
      <c r="J116" s="41"/>
    </row>
    <row r="117" spans="1:10" ht="12.75" x14ac:dyDescent="0.2">
      <c r="A117" s="54"/>
      <c r="B117" s="59" t="s">
        <v>118</v>
      </c>
      <c r="E117" s="41"/>
      <c r="F117" s="41"/>
      <c r="G117" s="41"/>
      <c r="J117" s="41"/>
    </row>
    <row r="118" spans="1:10" ht="12.75" x14ac:dyDescent="0.2">
      <c r="A118" s="54"/>
      <c r="B118" s="58" t="s">
        <v>119</v>
      </c>
      <c r="E118" s="41"/>
      <c r="F118" s="41"/>
      <c r="G118" s="41"/>
      <c r="J118" s="41"/>
    </row>
    <row r="119" spans="1:10" ht="12.75" x14ac:dyDescent="0.2">
      <c r="A119" s="54"/>
      <c r="B119" s="59" t="s">
        <v>120</v>
      </c>
      <c r="E119" s="41"/>
      <c r="F119" s="41"/>
      <c r="G119" s="41"/>
      <c r="J119" s="41"/>
    </row>
    <row r="120" spans="1:10" ht="12.75" x14ac:dyDescent="0.2">
      <c r="A120" s="56"/>
      <c r="B120" s="4"/>
      <c r="E120" s="41"/>
      <c r="F120" s="41"/>
      <c r="G120" s="41"/>
      <c r="J120" s="41"/>
    </row>
    <row r="121" spans="1:10" ht="12.75" x14ac:dyDescent="0.2">
      <c r="A121" s="56"/>
      <c r="B121" s="4" t="s">
        <v>121</v>
      </c>
      <c r="E121" s="41"/>
      <c r="F121" s="41"/>
      <c r="G121" s="41"/>
      <c r="J121" s="41"/>
    </row>
    <row r="122" spans="1:10" ht="12.75" x14ac:dyDescent="0.2">
      <c r="E122" s="41"/>
      <c r="F122" s="41"/>
      <c r="G122" s="41"/>
      <c r="J122" s="41"/>
    </row>
    <row r="123" spans="1:10" ht="12.75" x14ac:dyDescent="0.2">
      <c r="E123" s="41"/>
      <c r="F123" s="41"/>
      <c r="G123" s="41"/>
      <c r="J123" s="41"/>
    </row>
    <row r="124" spans="1:10" ht="12.75" x14ac:dyDescent="0.2">
      <c r="E124" s="41"/>
      <c r="F124" s="41"/>
      <c r="G124" s="41"/>
      <c r="J124" s="41"/>
    </row>
    <row r="125" spans="1:10" ht="12.75" x14ac:dyDescent="0.2">
      <c r="E125" s="41"/>
      <c r="F125" s="41"/>
      <c r="G125" s="41"/>
      <c r="J125" s="41"/>
    </row>
    <row r="126" spans="1:10" ht="12.75" x14ac:dyDescent="0.2">
      <c r="E126" s="41"/>
      <c r="F126" s="41"/>
      <c r="G126" s="41"/>
      <c r="J126" s="41"/>
    </row>
    <row r="127" spans="1:10" ht="12.75" x14ac:dyDescent="0.2">
      <c r="E127" s="41"/>
      <c r="F127" s="41"/>
      <c r="G127" s="41"/>
      <c r="J127" s="41"/>
    </row>
    <row r="128" spans="1:10" ht="12.75" x14ac:dyDescent="0.2">
      <c r="E128" s="41"/>
      <c r="F128" s="41"/>
      <c r="G128" s="41"/>
      <c r="J128" s="41"/>
    </row>
    <row r="129" spans="5:10" ht="12.75" x14ac:dyDescent="0.2">
      <c r="E129" s="41"/>
      <c r="F129" s="41"/>
      <c r="G129" s="41"/>
      <c r="J129" s="41"/>
    </row>
    <row r="130" spans="5:10" ht="12.75" x14ac:dyDescent="0.2">
      <c r="E130" s="41"/>
      <c r="F130" s="41"/>
      <c r="G130" s="41"/>
      <c r="J130" s="41"/>
    </row>
    <row r="131" spans="5:10" ht="12.75" x14ac:dyDescent="0.2">
      <c r="E131" s="41"/>
      <c r="F131" s="41"/>
      <c r="G131" s="41"/>
      <c r="J131" s="41"/>
    </row>
    <row r="132" spans="5:10" ht="12.75" x14ac:dyDescent="0.2">
      <c r="E132" s="41"/>
      <c r="F132" s="41"/>
      <c r="G132" s="41"/>
      <c r="J132" s="41"/>
    </row>
    <row r="133" spans="5:10" ht="12.75" x14ac:dyDescent="0.2">
      <c r="E133" s="41"/>
      <c r="F133" s="41"/>
      <c r="G133" s="41"/>
      <c r="J133" s="41"/>
    </row>
    <row r="134" spans="5:10" ht="12.75" x14ac:dyDescent="0.2">
      <c r="E134" s="41"/>
      <c r="F134" s="41"/>
      <c r="G134" s="41"/>
      <c r="J134" s="41"/>
    </row>
    <row r="135" spans="5:10" ht="12.75" x14ac:dyDescent="0.2">
      <c r="E135" s="41"/>
      <c r="F135" s="41"/>
      <c r="G135" s="41"/>
      <c r="J135" s="41"/>
    </row>
    <row r="136" spans="5:10" ht="12.75" x14ac:dyDescent="0.2">
      <c r="E136" s="41"/>
      <c r="F136" s="41"/>
      <c r="G136" s="41"/>
      <c r="J136" s="41"/>
    </row>
    <row r="137" spans="5:10" ht="12.75" x14ac:dyDescent="0.2">
      <c r="E137" s="41"/>
      <c r="F137" s="41"/>
      <c r="G137" s="41"/>
      <c r="J137" s="41"/>
    </row>
    <row r="138" spans="5:10" ht="12.75" x14ac:dyDescent="0.2">
      <c r="E138" s="41"/>
      <c r="F138" s="41"/>
      <c r="G138" s="41"/>
      <c r="J138" s="41"/>
    </row>
    <row r="139" spans="5:10" ht="12.75" x14ac:dyDescent="0.2">
      <c r="E139" s="41"/>
      <c r="F139" s="41"/>
      <c r="G139" s="41"/>
      <c r="J139" s="41"/>
    </row>
    <row r="140" spans="5:10" ht="12.75" x14ac:dyDescent="0.2">
      <c r="E140" s="41"/>
      <c r="F140" s="41"/>
      <c r="G140" s="41"/>
      <c r="J140" s="41"/>
    </row>
    <row r="141" spans="5:10" ht="12.75" x14ac:dyDescent="0.2">
      <c r="E141" s="41"/>
      <c r="F141" s="41"/>
      <c r="G141" s="41"/>
      <c r="J141" s="41"/>
    </row>
    <row r="142" spans="5:10" ht="12.75" x14ac:dyDescent="0.2">
      <c r="E142" s="41"/>
      <c r="F142" s="41"/>
      <c r="G142" s="41"/>
      <c r="J142" s="41"/>
    </row>
    <row r="143" spans="5:10" ht="12.75" x14ac:dyDescent="0.2">
      <c r="E143" s="41"/>
      <c r="F143" s="41"/>
      <c r="G143" s="41"/>
      <c r="J143" s="41"/>
    </row>
    <row r="144" spans="5:10" ht="12.75" x14ac:dyDescent="0.2">
      <c r="E144" s="41"/>
      <c r="F144" s="41"/>
      <c r="G144" s="41"/>
      <c r="J144" s="41"/>
    </row>
    <row r="145" spans="5:10" ht="12.75" x14ac:dyDescent="0.2">
      <c r="E145" s="41"/>
      <c r="F145" s="41"/>
      <c r="G145" s="41"/>
      <c r="J145" s="41"/>
    </row>
    <row r="146" spans="5:10" ht="12.75" x14ac:dyDescent="0.2">
      <c r="E146" s="41"/>
      <c r="F146" s="41"/>
      <c r="G146" s="41"/>
      <c r="J146" s="41"/>
    </row>
    <row r="147" spans="5:10" ht="12.75" x14ac:dyDescent="0.2">
      <c r="E147" s="41"/>
      <c r="F147" s="41"/>
      <c r="G147" s="41"/>
      <c r="J147" s="41"/>
    </row>
    <row r="148" spans="5:10" ht="12.75" x14ac:dyDescent="0.2">
      <c r="E148" s="41"/>
      <c r="F148" s="41"/>
      <c r="G148" s="41"/>
      <c r="J148" s="41"/>
    </row>
    <row r="149" spans="5:10" ht="12.75" x14ac:dyDescent="0.2">
      <c r="E149" s="41"/>
      <c r="F149" s="41"/>
      <c r="G149" s="41"/>
      <c r="J149" s="41"/>
    </row>
    <row r="150" spans="5:10" ht="12.75" x14ac:dyDescent="0.2">
      <c r="E150" s="41"/>
      <c r="F150" s="41"/>
      <c r="G150" s="41"/>
      <c r="J150" s="41"/>
    </row>
    <row r="151" spans="5:10" ht="12.75" x14ac:dyDescent="0.2">
      <c r="E151" s="41"/>
      <c r="F151" s="41"/>
      <c r="G151" s="41"/>
      <c r="J151" s="41"/>
    </row>
    <row r="152" spans="5:10" ht="12.75" x14ac:dyDescent="0.2">
      <c r="E152" s="41"/>
      <c r="F152" s="41"/>
      <c r="G152" s="41"/>
      <c r="J152" s="41"/>
    </row>
    <row r="153" spans="5:10" ht="12.75" x14ac:dyDescent="0.2">
      <c r="E153" s="41"/>
      <c r="F153" s="41"/>
      <c r="G153" s="41"/>
      <c r="J153" s="41"/>
    </row>
    <row r="154" spans="5:10" ht="12.75" x14ac:dyDescent="0.2">
      <c r="E154" s="41"/>
      <c r="F154" s="41"/>
      <c r="G154" s="41"/>
      <c r="J154" s="41"/>
    </row>
    <row r="155" spans="5:10" ht="12.75" x14ac:dyDescent="0.2">
      <c r="E155" s="41"/>
      <c r="F155" s="41"/>
      <c r="G155" s="41"/>
      <c r="J155" s="41"/>
    </row>
    <row r="156" spans="5:10" ht="12.75" x14ac:dyDescent="0.2">
      <c r="E156" s="41"/>
      <c r="F156" s="41"/>
      <c r="G156" s="41"/>
      <c r="J156" s="41"/>
    </row>
    <row r="157" spans="5:10" ht="12.75" x14ac:dyDescent="0.2">
      <c r="E157" s="41"/>
      <c r="F157" s="41"/>
      <c r="G157" s="41"/>
      <c r="J157" s="41"/>
    </row>
    <row r="158" spans="5:10" ht="12.75" x14ac:dyDescent="0.2">
      <c r="E158" s="41"/>
      <c r="F158" s="41"/>
      <c r="G158" s="41"/>
      <c r="J158" s="41"/>
    </row>
    <row r="159" spans="5:10" ht="12.75" x14ac:dyDescent="0.2">
      <c r="E159" s="41"/>
      <c r="F159" s="41"/>
      <c r="G159" s="41"/>
      <c r="J159" s="41"/>
    </row>
    <row r="160" spans="5:10" ht="12.75" x14ac:dyDescent="0.2">
      <c r="E160" s="41"/>
      <c r="F160" s="41"/>
      <c r="G160" s="41"/>
      <c r="J160" s="41"/>
    </row>
    <row r="161" spans="5:10" ht="12.75" x14ac:dyDescent="0.2">
      <c r="E161" s="41"/>
      <c r="F161" s="41"/>
      <c r="G161" s="41"/>
      <c r="J161" s="41"/>
    </row>
    <row r="162" spans="5:10" ht="12.75" x14ac:dyDescent="0.2">
      <c r="E162" s="41"/>
      <c r="F162" s="41"/>
      <c r="G162" s="41"/>
      <c r="J162" s="41"/>
    </row>
    <row r="163" spans="5:10" ht="12.75" x14ac:dyDescent="0.2">
      <c r="E163" s="41"/>
      <c r="F163" s="41"/>
      <c r="G163" s="41"/>
      <c r="J163" s="41"/>
    </row>
    <row r="164" spans="5:10" ht="12.75" x14ac:dyDescent="0.2">
      <c r="E164" s="41"/>
      <c r="F164" s="41"/>
      <c r="G164" s="41"/>
      <c r="J164" s="41"/>
    </row>
    <row r="165" spans="5:10" ht="12.75" x14ac:dyDescent="0.2">
      <c r="E165" s="41"/>
      <c r="F165" s="41"/>
      <c r="G165" s="41"/>
      <c r="J165" s="41"/>
    </row>
    <row r="166" spans="5:10" ht="12.75" x14ac:dyDescent="0.2">
      <c r="E166" s="41"/>
      <c r="F166" s="41"/>
      <c r="G166" s="41"/>
      <c r="J166" s="41"/>
    </row>
    <row r="167" spans="5:10" ht="12.75" x14ac:dyDescent="0.2">
      <c r="E167" s="41"/>
      <c r="F167" s="41"/>
      <c r="G167" s="41"/>
      <c r="J167" s="41"/>
    </row>
    <row r="168" spans="5:10" ht="12.75" x14ac:dyDescent="0.2">
      <c r="E168" s="41"/>
      <c r="F168" s="41"/>
      <c r="G168" s="41"/>
      <c r="J168" s="41"/>
    </row>
    <row r="169" spans="5:10" ht="12.75" x14ac:dyDescent="0.2">
      <c r="E169" s="41"/>
      <c r="F169" s="41"/>
      <c r="G169" s="41"/>
      <c r="J169" s="41"/>
    </row>
    <row r="170" spans="5:10" ht="12.75" x14ac:dyDescent="0.2">
      <c r="E170" s="41"/>
      <c r="F170" s="41"/>
      <c r="G170" s="41"/>
      <c r="J170" s="41"/>
    </row>
    <row r="171" spans="5:10" ht="12.75" x14ac:dyDescent="0.2">
      <c r="E171" s="41"/>
      <c r="F171" s="41"/>
      <c r="G171" s="41"/>
      <c r="J171" s="41"/>
    </row>
    <row r="172" spans="5:10" ht="12.75" x14ac:dyDescent="0.2">
      <c r="E172" s="41"/>
      <c r="F172" s="41"/>
      <c r="G172" s="41"/>
      <c r="J172" s="41"/>
    </row>
    <row r="173" spans="5:10" ht="12.75" x14ac:dyDescent="0.2">
      <c r="E173" s="41"/>
      <c r="F173" s="41"/>
      <c r="G173" s="41"/>
      <c r="J173" s="41"/>
    </row>
    <row r="174" spans="5:10" ht="12.75" x14ac:dyDescent="0.2">
      <c r="E174" s="41"/>
      <c r="F174" s="41"/>
      <c r="G174" s="41"/>
      <c r="J174" s="41"/>
    </row>
    <row r="175" spans="5:10" ht="12.75" x14ac:dyDescent="0.2">
      <c r="E175" s="41"/>
      <c r="F175" s="41"/>
      <c r="G175" s="41"/>
      <c r="J175" s="41"/>
    </row>
    <row r="176" spans="5:10" ht="12.75" x14ac:dyDescent="0.2">
      <c r="E176" s="41"/>
      <c r="F176" s="41"/>
      <c r="G176" s="41"/>
      <c r="J176" s="41"/>
    </row>
    <row r="177" spans="5:10" ht="12.75" x14ac:dyDescent="0.2">
      <c r="E177" s="41"/>
      <c r="F177" s="41"/>
      <c r="G177" s="41"/>
      <c r="J177" s="41"/>
    </row>
    <row r="178" spans="5:10" ht="12.75" x14ac:dyDescent="0.2">
      <c r="E178" s="41"/>
      <c r="F178" s="41"/>
      <c r="G178" s="41"/>
      <c r="J178" s="41"/>
    </row>
    <row r="179" spans="5:10" ht="12.75" x14ac:dyDescent="0.2">
      <c r="E179" s="41"/>
      <c r="F179" s="41"/>
      <c r="G179" s="41"/>
      <c r="J179" s="41"/>
    </row>
    <row r="180" spans="5:10" ht="12.75" x14ac:dyDescent="0.2">
      <c r="E180" s="41"/>
      <c r="F180" s="41"/>
      <c r="G180" s="41"/>
      <c r="J180" s="41"/>
    </row>
    <row r="181" spans="5:10" ht="12.75" x14ac:dyDescent="0.2">
      <c r="E181" s="41"/>
      <c r="F181" s="41"/>
      <c r="G181" s="41"/>
      <c r="J181" s="41"/>
    </row>
    <row r="182" spans="5:10" ht="12.75" x14ac:dyDescent="0.2">
      <c r="E182" s="41"/>
      <c r="F182" s="41"/>
      <c r="G182" s="41"/>
      <c r="J182" s="41"/>
    </row>
    <row r="183" spans="5:10" ht="12.75" x14ac:dyDescent="0.2">
      <c r="E183" s="41"/>
      <c r="F183" s="41"/>
      <c r="G183" s="41"/>
      <c r="J183" s="41"/>
    </row>
    <row r="184" spans="5:10" ht="12.75" x14ac:dyDescent="0.2">
      <c r="E184" s="41"/>
      <c r="F184" s="41"/>
      <c r="G184" s="41"/>
      <c r="J184" s="41"/>
    </row>
    <row r="185" spans="5:10" ht="12.75" x14ac:dyDescent="0.2">
      <c r="E185" s="41"/>
      <c r="F185" s="41"/>
      <c r="G185" s="41"/>
      <c r="J185" s="41"/>
    </row>
    <row r="186" spans="5:10" ht="12.75" x14ac:dyDescent="0.2">
      <c r="E186" s="41"/>
      <c r="F186" s="41"/>
      <c r="G186" s="41"/>
      <c r="J186" s="41"/>
    </row>
    <row r="187" spans="5:10" ht="12.75" x14ac:dyDescent="0.2">
      <c r="E187" s="41"/>
      <c r="F187" s="41"/>
      <c r="G187" s="41"/>
      <c r="J187" s="41"/>
    </row>
    <row r="188" spans="5:10" ht="12.75" x14ac:dyDescent="0.2">
      <c r="E188" s="41"/>
      <c r="F188" s="41"/>
      <c r="G188" s="41"/>
      <c r="J188" s="41"/>
    </row>
    <row r="189" spans="5:10" ht="12.75" x14ac:dyDescent="0.2">
      <c r="E189" s="41"/>
      <c r="F189" s="41"/>
      <c r="G189" s="41"/>
      <c r="J189" s="41"/>
    </row>
    <row r="190" spans="5:10" ht="12.75" x14ac:dyDescent="0.2">
      <c r="E190" s="41"/>
      <c r="F190" s="41"/>
      <c r="G190" s="41"/>
      <c r="J190" s="41"/>
    </row>
    <row r="191" spans="5:10" ht="12.75" x14ac:dyDescent="0.2">
      <c r="E191" s="41"/>
      <c r="F191" s="41"/>
      <c r="G191" s="41"/>
      <c r="J191" s="41"/>
    </row>
    <row r="192" spans="5:10" ht="12.75" x14ac:dyDescent="0.2">
      <c r="E192" s="41"/>
      <c r="F192" s="41"/>
      <c r="G192" s="41"/>
      <c r="J192" s="41"/>
    </row>
    <row r="193" spans="5:10" ht="12.75" x14ac:dyDescent="0.2">
      <c r="E193" s="41"/>
      <c r="F193" s="41"/>
      <c r="G193" s="41"/>
      <c r="J193" s="41"/>
    </row>
    <row r="194" spans="5:10" ht="12.75" x14ac:dyDescent="0.2">
      <c r="E194" s="41"/>
      <c r="F194" s="41"/>
      <c r="G194" s="41"/>
      <c r="J194" s="41"/>
    </row>
    <row r="195" spans="5:10" ht="12.75" x14ac:dyDescent="0.2">
      <c r="E195" s="41"/>
      <c r="F195" s="41"/>
      <c r="G195" s="41"/>
      <c r="J195" s="41"/>
    </row>
    <row r="196" spans="5:10" ht="12.75" x14ac:dyDescent="0.2">
      <c r="E196" s="41"/>
      <c r="F196" s="41"/>
      <c r="G196" s="41"/>
      <c r="J196" s="41"/>
    </row>
    <row r="197" spans="5:10" ht="12.75" x14ac:dyDescent="0.2">
      <c r="E197" s="41"/>
      <c r="F197" s="41"/>
      <c r="G197" s="41"/>
      <c r="J197" s="41"/>
    </row>
    <row r="198" spans="5:10" ht="12.75" x14ac:dyDescent="0.2">
      <c r="E198" s="41"/>
      <c r="F198" s="41"/>
      <c r="G198" s="41"/>
      <c r="J198" s="41"/>
    </row>
    <row r="199" spans="5:10" ht="12.75" x14ac:dyDescent="0.2">
      <c r="E199" s="41"/>
      <c r="F199" s="41"/>
      <c r="G199" s="41"/>
      <c r="J199" s="41"/>
    </row>
    <row r="200" spans="5:10" ht="12.75" x14ac:dyDescent="0.2">
      <c r="E200" s="41"/>
      <c r="F200" s="41"/>
      <c r="G200" s="41"/>
      <c r="J200" s="41"/>
    </row>
    <row r="201" spans="5:10" ht="12.75" x14ac:dyDescent="0.2">
      <c r="E201" s="41"/>
      <c r="F201" s="41"/>
      <c r="G201" s="41"/>
      <c r="J201" s="41"/>
    </row>
    <row r="202" spans="5:10" ht="12.75" x14ac:dyDescent="0.2">
      <c r="E202" s="41"/>
      <c r="F202" s="41"/>
      <c r="G202" s="41"/>
      <c r="J202" s="41"/>
    </row>
    <row r="203" spans="5:10" ht="12.75" x14ac:dyDescent="0.2">
      <c r="E203" s="41"/>
      <c r="F203" s="41"/>
      <c r="G203" s="41"/>
      <c r="J203" s="41"/>
    </row>
    <row r="204" spans="5:10" ht="12.75" x14ac:dyDescent="0.2">
      <c r="E204" s="41"/>
      <c r="F204" s="41"/>
      <c r="G204" s="41"/>
      <c r="J204" s="41"/>
    </row>
    <row r="205" spans="5:10" ht="12.75" x14ac:dyDescent="0.2">
      <c r="E205" s="41"/>
      <c r="F205" s="41"/>
      <c r="G205" s="41"/>
      <c r="J205" s="41"/>
    </row>
    <row r="206" spans="5:10" ht="12.75" x14ac:dyDescent="0.2">
      <c r="E206" s="41"/>
      <c r="F206" s="41"/>
      <c r="G206" s="41"/>
      <c r="J206" s="41"/>
    </row>
    <row r="207" spans="5:10" ht="12.75" x14ac:dyDescent="0.2">
      <c r="E207" s="41"/>
      <c r="F207" s="41"/>
      <c r="G207" s="41"/>
      <c r="J207" s="41"/>
    </row>
    <row r="208" spans="5:10" ht="12.75" x14ac:dyDescent="0.2">
      <c r="E208" s="41"/>
      <c r="F208" s="41"/>
      <c r="G208" s="41"/>
      <c r="J208" s="41"/>
    </row>
    <row r="209" spans="5:10" ht="12.75" x14ac:dyDescent="0.2">
      <c r="E209" s="41"/>
      <c r="F209" s="41"/>
      <c r="G209" s="41"/>
      <c r="J209" s="41"/>
    </row>
    <row r="210" spans="5:10" ht="12.75" x14ac:dyDescent="0.2">
      <c r="E210" s="41"/>
      <c r="F210" s="41"/>
      <c r="G210" s="41"/>
      <c r="J210" s="41"/>
    </row>
    <row r="211" spans="5:10" ht="12.75" x14ac:dyDescent="0.2">
      <c r="E211" s="41"/>
      <c r="F211" s="41"/>
      <c r="G211" s="41"/>
      <c r="J211" s="41"/>
    </row>
    <row r="212" spans="5:10" ht="12.75" x14ac:dyDescent="0.2">
      <c r="E212" s="41"/>
      <c r="F212" s="41"/>
      <c r="G212" s="41"/>
      <c r="J212" s="41"/>
    </row>
    <row r="213" spans="5:10" ht="12.75" x14ac:dyDescent="0.2">
      <c r="E213" s="41"/>
      <c r="F213" s="41"/>
      <c r="G213" s="41"/>
      <c r="J213" s="41"/>
    </row>
    <row r="214" spans="5:10" ht="12.75" x14ac:dyDescent="0.2">
      <c r="E214" s="41"/>
      <c r="F214" s="41"/>
      <c r="G214" s="41"/>
      <c r="J214" s="41"/>
    </row>
    <row r="215" spans="5:10" ht="12.75" x14ac:dyDescent="0.2">
      <c r="E215" s="41"/>
      <c r="F215" s="41"/>
      <c r="G215" s="41"/>
      <c r="J215" s="41"/>
    </row>
    <row r="216" spans="5:10" ht="12.75" x14ac:dyDescent="0.2">
      <c r="E216" s="41"/>
      <c r="F216" s="41"/>
      <c r="G216" s="41"/>
      <c r="J216" s="41"/>
    </row>
    <row r="217" spans="5:10" ht="12.75" x14ac:dyDescent="0.2">
      <c r="E217" s="41"/>
      <c r="F217" s="41"/>
      <c r="G217" s="41"/>
      <c r="J217" s="41"/>
    </row>
    <row r="218" spans="5:10" ht="12.75" x14ac:dyDescent="0.2">
      <c r="E218" s="41"/>
      <c r="F218" s="41"/>
      <c r="G218" s="41"/>
      <c r="J218" s="41"/>
    </row>
    <row r="219" spans="5:10" ht="12.75" x14ac:dyDescent="0.2">
      <c r="E219" s="41"/>
      <c r="F219" s="41"/>
      <c r="G219" s="41"/>
      <c r="J219" s="41"/>
    </row>
    <row r="220" spans="5:10" ht="12.75" x14ac:dyDescent="0.2">
      <c r="E220" s="41"/>
      <c r="F220" s="41"/>
      <c r="G220" s="41"/>
      <c r="J220" s="41"/>
    </row>
    <row r="221" spans="5:10" ht="12.75" x14ac:dyDescent="0.2">
      <c r="E221" s="41"/>
      <c r="F221" s="41"/>
      <c r="G221" s="41"/>
      <c r="J221" s="41"/>
    </row>
    <row r="222" spans="5:10" ht="12.75" x14ac:dyDescent="0.2">
      <c r="E222" s="41"/>
      <c r="F222" s="41"/>
      <c r="G222" s="41"/>
      <c r="J222" s="41"/>
    </row>
    <row r="223" spans="5:10" ht="12.75" x14ac:dyDescent="0.2">
      <c r="E223" s="41"/>
      <c r="F223" s="41"/>
      <c r="G223" s="41"/>
      <c r="J223" s="41"/>
    </row>
    <row r="224" spans="5:10" ht="12.75" x14ac:dyDescent="0.2">
      <c r="E224" s="41"/>
      <c r="F224" s="41"/>
      <c r="G224" s="41"/>
      <c r="J224" s="41"/>
    </row>
    <row r="225" spans="5:10" ht="12.75" x14ac:dyDescent="0.2">
      <c r="E225" s="41"/>
      <c r="F225" s="41"/>
      <c r="G225" s="41"/>
      <c r="J225" s="41"/>
    </row>
    <row r="226" spans="5:10" ht="12.75" x14ac:dyDescent="0.2">
      <c r="E226" s="41"/>
      <c r="F226" s="41"/>
      <c r="G226" s="41"/>
      <c r="J226" s="41"/>
    </row>
    <row r="227" spans="5:10" ht="12.75" x14ac:dyDescent="0.2">
      <c r="E227" s="41"/>
      <c r="F227" s="41"/>
      <c r="G227" s="41"/>
      <c r="J227" s="41"/>
    </row>
    <row r="228" spans="5:10" ht="12.75" x14ac:dyDescent="0.2">
      <c r="E228" s="41"/>
      <c r="F228" s="41"/>
      <c r="G228" s="41"/>
      <c r="J228" s="41"/>
    </row>
    <row r="229" spans="5:10" ht="12.75" x14ac:dyDescent="0.2">
      <c r="E229" s="41"/>
      <c r="F229" s="41"/>
      <c r="G229" s="41"/>
      <c r="J229" s="41"/>
    </row>
    <row r="230" spans="5:10" ht="12.75" x14ac:dyDescent="0.2">
      <c r="E230" s="41"/>
      <c r="F230" s="41"/>
      <c r="G230" s="41"/>
      <c r="J230" s="41"/>
    </row>
    <row r="231" spans="5:10" ht="12.75" x14ac:dyDescent="0.2">
      <c r="E231" s="41"/>
      <c r="F231" s="41"/>
      <c r="G231" s="41"/>
      <c r="J231" s="41"/>
    </row>
    <row r="232" spans="5:10" ht="12.75" x14ac:dyDescent="0.2">
      <c r="E232" s="41"/>
      <c r="F232" s="41"/>
      <c r="G232" s="41"/>
      <c r="J232" s="41"/>
    </row>
    <row r="233" spans="5:10" ht="12.75" x14ac:dyDescent="0.2">
      <c r="E233" s="41"/>
      <c r="F233" s="41"/>
      <c r="G233" s="41"/>
      <c r="J233" s="41"/>
    </row>
    <row r="234" spans="5:10" ht="12.75" x14ac:dyDescent="0.2">
      <c r="E234" s="41"/>
      <c r="F234" s="41"/>
      <c r="G234" s="41"/>
      <c r="J234" s="41"/>
    </row>
    <row r="235" spans="5:10" ht="12.75" x14ac:dyDescent="0.2">
      <c r="E235" s="41"/>
      <c r="F235" s="41"/>
      <c r="G235" s="41"/>
      <c r="J235" s="41"/>
    </row>
    <row r="236" spans="5:10" ht="12.75" x14ac:dyDescent="0.2">
      <c r="E236" s="41"/>
      <c r="F236" s="41"/>
      <c r="G236" s="41"/>
      <c r="J236" s="41"/>
    </row>
    <row r="237" spans="5:10" ht="12.75" x14ac:dyDescent="0.2">
      <c r="E237" s="41"/>
      <c r="F237" s="41"/>
      <c r="G237" s="41"/>
      <c r="J237" s="41"/>
    </row>
    <row r="238" spans="5:10" ht="12.75" x14ac:dyDescent="0.2">
      <c r="E238" s="41"/>
      <c r="F238" s="41"/>
      <c r="G238" s="41"/>
      <c r="J238" s="41"/>
    </row>
    <row r="239" spans="5:10" ht="12.75" x14ac:dyDescent="0.2">
      <c r="E239" s="41"/>
      <c r="F239" s="41"/>
      <c r="G239" s="41"/>
      <c r="J239" s="41"/>
    </row>
    <row r="240" spans="5:10" ht="12.75" x14ac:dyDescent="0.2">
      <c r="E240" s="41"/>
      <c r="F240" s="41"/>
      <c r="G240" s="41"/>
      <c r="J240" s="41"/>
    </row>
    <row r="241" spans="5:10" ht="12.75" x14ac:dyDescent="0.2">
      <c r="E241" s="41"/>
      <c r="F241" s="41"/>
      <c r="G241" s="41"/>
      <c r="J241" s="41"/>
    </row>
    <row r="242" spans="5:10" ht="12.75" x14ac:dyDescent="0.2">
      <c r="E242" s="41"/>
      <c r="F242" s="41"/>
      <c r="G242" s="41"/>
      <c r="J242" s="41"/>
    </row>
    <row r="243" spans="5:10" ht="12.75" x14ac:dyDescent="0.2">
      <c r="E243" s="41"/>
      <c r="F243" s="41"/>
      <c r="G243" s="41"/>
      <c r="J243" s="41"/>
    </row>
    <row r="244" spans="5:10" ht="12.75" x14ac:dyDescent="0.2">
      <c r="E244" s="41"/>
      <c r="F244" s="41"/>
      <c r="G244" s="41"/>
      <c r="J244" s="41"/>
    </row>
    <row r="245" spans="5:10" ht="12.75" x14ac:dyDescent="0.2">
      <c r="E245" s="41"/>
      <c r="F245" s="41"/>
      <c r="G245" s="41"/>
      <c r="J245" s="41"/>
    </row>
    <row r="246" spans="5:10" ht="12.75" x14ac:dyDescent="0.2">
      <c r="E246" s="41"/>
      <c r="F246" s="41"/>
      <c r="G246" s="41"/>
      <c r="J246" s="41"/>
    </row>
    <row r="247" spans="5:10" ht="12.75" x14ac:dyDescent="0.2">
      <c r="E247" s="41"/>
      <c r="F247" s="41"/>
      <c r="G247" s="41"/>
      <c r="J247" s="41"/>
    </row>
    <row r="248" spans="5:10" ht="12.75" x14ac:dyDescent="0.2">
      <c r="E248" s="41"/>
      <c r="F248" s="41"/>
      <c r="G248" s="41"/>
      <c r="J248" s="41"/>
    </row>
    <row r="249" spans="5:10" ht="12.75" x14ac:dyDescent="0.2">
      <c r="E249" s="41"/>
      <c r="F249" s="41"/>
      <c r="G249" s="41"/>
      <c r="J249" s="41"/>
    </row>
    <row r="250" spans="5:10" ht="12.75" x14ac:dyDescent="0.2">
      <c r="E250" s="41"/>
      <c r="F250" s="41"/>
      <c r="G250" s="41"/>
      <c r="J250" s="41"/>
    </row>
    <row r="251" spans="5:10" ht="12.75" x14ac:dyDescent="0.2">
      <c r="E251" s="41"/>
      <c r="F251" s="41"/>
      <c r="G251" s="41"/>
      <c r="J251" s="41"/>
    </row>
    <row r="252" spans="5:10" ht="12.75" x14ac:dyDescent="0.2">
      <c r="E252" s="41"/>
      <c r="F252" s="41"/>
      <c r="G252" s="41"/>
      <c r="J252" s="41"/>
    </row>
    <row r="253" spans="5:10" ht="12.75" x14ac:dyDescent="0.2">
      <c r="E253" s="41"/>
      <c r="F253" s="41"/>
      <c r="G253" s="41"/>
      <c r="J253" s="41"/>
    </row>
    <row r="254" spans="5:10" ht="12.75" x14ac:dyDescent="0.2">
      <c r="E254" s="41"/>
      <c r="F254" s="41"/>
      <c r="G254" s="41"/>
      <c r="J254" s="41"/>
    </row>
    <row r="255" spans="5:10" ht="12.75" x14ac:dyDescent="0.2">
      <c r="E255" s="41"/>
      <c r="F255" s="41"/>
      <c r="G255" s="41"/>
      <c r="J255" s="41"/>
    </row>
    <row r="256" spans="5:10" ht="12.75" x14ac:dyDescent="0.2">
      <c r="E256" s="41"/>
      <c r="F256" s="41"/>
      <c r="G256" s="41"/>
      <c r="J256" s="41"/>
    </row>
    <row r="257" spans="5:10" ht="12.75" x14ac:dyDescent="0.2">
      <c r="E257" s="41"/>
      <c r="F257" s="41"/>
      <c r="G257" s="41"/>
      <c r="J257" s="41"/>
    </row>
    <row r="258" spans="5:10" ht="12.75" x14ac:dyDescent="0.2">
      <c r="E258" s="41"/>
      <c r="F258" s="41"/>
      <c r="G258" s="41"/>
      <c r="J258" s="41"/>
    </row>
    <row r="259" spans="5:10" ht="12.75" x14ac:dyDescent="0.2">
      <c r="E259" s="41"/>
      <c r="F259" s="41"/>
      <c r="G259" s="41"/>
      <c r="J259" s="41"/>
    </row>
    <row r="260" spans="5:10" ht="12.75" x14ac:dyDescent="0.2">
      <c r="E260" s="41"/>
      <c r="F260" s="41"/>
      <c r="G260" s="41"/>
      <c r="J260" s="41"/>
    </row>
    <row r="261" spans="5:10" ht="12.75" x14ac:dyDescent="0.2">
      <c r="E261" s="41"/>
      <c r="F261" s="41"/>
      <c r="G261" s="41"/>
      <c r="J261" s="41"/>
    </row>
    <row r="262" spans="5:10" ht="12.75" x14ac:dyDescent="0.2">
      <c r="E262" s="41"/>
      <c r="F262" s="41"/>
      <c r="G262" s="41"/>
      <c r="J262" s="41"/>
    </row>
    <row r="263" spans="5:10" ht="12.75" x14ac:dyDescent="0.2">
      <c r="E263" s="41"/>
      <c r="F263" s="41"/>
      <c r="G263" s="41"/>
      <c r="J263" s="41"/>
    </row>
    <row r="264" spans="5:10" ht="12.75" x14ac:dyDescent="0.2">
      <c r="E264" s="41"/>
      <c r="F264" s="41"/>
      <c r="G264" s="41"/>
      <c r="J264" s="41"/>
    </row>
    <row r="265" spans="5:10" ht="12.75" x14ac:dyDescent="0.2">
      <c r="E265" s="41"/>
      <c r="F265" s="41"/>
      <c r="G265" s="41"/>
      <c r="J265" s="41"/>
    </row>
    <row r="266" spans="5:10" ht="12.75" x14ac:dyDescent="0.2">
      <c r="E266" s="41"/>
      <c r="F266" s="41"/>
      <c r="G266" s="41"/>
      <c r="J266" s="41"/>
    </row>
    <row r="267" spans="5:10" ht="12.75" x14ac:dyDescent="0.2">
      <c r="E267" s="41"/>
      <c r="F267" s="41"/>
      <c r="G267" s="41"/>
      <c r="J267" s="41"/>
    </row>
    <row r="268" spans="5:10" ht="12.75" x14ac:dyDescent="0.2">
      <c r="E268" s="41"/>
      <c r="F268" s="41"/>
      <c r="G268" s="41"/>
      <c r="J268" s="41"/>
    </row>
    <row r="269" spans="5:10" ht="12.75" x14ac:dyDescent="0.2">
      <c r="E269" s="41"/>
      <c r="F269" s="41"/>
      <c r="G269" s="41"/>
      <c r="J269" s="41"/>
    </row>
    <row r="270" spans="5:10" ht="12.75" x14ac:dyDescent="0.2">
      <c r="E270" s="41"/>
      <c r="F270" s="41"/>
      <c r="G270" s="41"/>
      <c r="J270" s="41"/>
    </row>
    <row r="271" spans="5:10" ht="12.75" x14ac:dyDescent="0.2">
      <c r="E271" s="41"/>
      <c r="F271" s="41"/>
      <c r="G271" s="41"/>
      <c r="J271" s="41"/>
    </row>
    <row r="272" spans="5:10" ht="12.75" x14ac:dyDescent="0.2">
      <c r="E272" s="41"/>
      <c r="F272" s="41"/>
      <c r="G272" s="41"/>
      <c r="J272" s="41"/>
    </row>
    <row r="273" spans="5:10" ht="12.75" x14ac:dyDescent="0.2">
      <c r="E273" s="41"/>
      <c r="F273" s="41"/>
      <c r="G273" s="41"/>
      <c r="J273" s="41"/>
    </row>
    <row r="274" spans="5:10" ht="12.75" x14ac:dyDescent="0.2">
      <c r="E274" s="41"/>
      <c r="F274" s="41"/>
      <c r="G274" s="41"/>
      <c r="J274" s="41"/>
    </row>
    <row r="275" spans="5:10" ht="12.75" x14ac:dyDescent="0.2">
      <c r="E275" s="41"/>
      <c r="F275" s="41"/>
      <c r="G275" s="41"/>
      <c r="J275" s="41"/>
    </row>
    <row r="276" spans="5:10" ht="12.75" x14ac:dyDescent="0.2">
      <c r="E276" s="41"/>
      <c r="F276" s="41"/>
      <c r="G276" s="41"/>
      <c r="J276" s="41"/>
    </row>
    <row r="277" spans="5:10" ht="12.75" x14ac:dyDescent="0.2">
      <c r="E277" s="41"/>
      <c r="F277" s="41"/>
      <c r="G277" s="41"/>
      <c r="J277" s="41"/>
    </row>
    <row r="278" spans="5:10" ht="12.75" x14ac:dyDescent="0.2">
      <c r="E278" s="41"/>
      <c r="F278" s="41"/>
      <c r="G278" s="41"/>
      <c r="J278" s="41"/>
    </row>
    <row r="279" spans="5:10" ht="12.75" x14ac:dyDescent="0.2">
      <c r="E279" s="41"/>
      <c r="F279" s="41"/>
      <c r="G279" s="41"/>
      <c r="J279" s="41"/>
    </row>
    <row r="280" spans="5:10" ht="12.75" x14ac:dyDescent="0.2">
      <c r="E280" s="41"/>
      <c r="F280" s="41"/>
      <c r="G280" s="41"/>
      <c r="J280" s="41"/>
    </row>
    <row r="281" spans="5:10" ht="12.75" x14ac:dyDescent="0.2">
      <c r="E281" s="41"/>
      <c r="F281" s="41"/>
      <c r="G281" s="41"/>
      <c r="J281" s="41"/>
    </row>
    <row r="282" spans="5:10" ht="12.75" x14ac:dyDescent="0.2">
      <c r="E282" s="41"/>
      <c r="F282" s="41"/>
      <c r="G282" s="41"/>
      <c r="J282" s="41"/>
    </row>
    <row r="283" spans="5:10" ht="12.75" x14ac:dyDescent="0.2">
      <c r="E283" s="41"/>
      <c r="F283" s="41"/>
      <c r="G283" s="41"/>
      <c r="J283" s="41"/>
    </row>
    <row r="284" spans="5:10" ht="12.75" x14ac:dyDescent="0.2">
      <c r="E284" s="41"/>
      <c r="F284" s="41"/>
      <c r="G284" s="41"/>
      <c r="J284" s="41"/>
    </row>
    <row r="285" spans="5:10" ht="12.75" x14ac:dyDescent="0.2">
      <c r="E285" s="41"/>
      <c r="F285" s="41"/>
      <c r="G285" s="41"/>
      <c r="J285" s="41"/>
    </row>
    <row r="286" spans="5:10" ht="12.75" x14ac:dyDescent="0.2">
      <c r="E286" s="41"/>
      <c r="F286" s="41"/>
      <c r="G286" s="41"/>
      <c r="J286" s="41"/>
    </row>
    <row r="287" spans="5:10" ht="12.75" x14ac:dyDescent="0.2">
      <c r="E287" s="41"/>
      <c r="F287" s="41"/>
      <c r="G287" s="41"/>
      <c r="J287" s="41"/>
    </row>
    <row r="288" spans="5:10" ht="12.75" x14ac:dyDescent="0.2">
      <c r="E288" s="41"/>
      <c r="F288" s="41"/>
      <c r="G288" s="41"/>
      <c r="J288" s="41"/>
    </row>
    <row r="289" spans="5:10" ht="12.75" x14ac:dyDescent="0.2">
      <c r="E289" s="41"/>
      <c r="F289" s="41"/>
      <c r="G289" s="41"/>
      <c r="J289" s="41"/>
    </row>
    <row r="290" spans="5:10" ht="12.75" x14ac:dyDescent="0.2">
      <c r="E290" s="41"/>
      <c r="F290" s="41"/>
      <c r="G290" s="41"/>
      <c r="J290" s="41"/>
    </row>
    <row r="291" spans="5:10" ht="12.75" x14ac:dyDescent="0.2">
      <c r="E291" s="41"/>
      <c r="F291" s="41"/>
      <c r="G291" s="41"/>
      <c r="J291" s="41"/>
    </row>
    <row r="292" spans="5:10" ht="12.75" x14ac:dyDescent="0.2">
      <c r="E292" s="41"/>
      <c r="F292" s="41"/>
      <c r="G292" s="41"/>
      <c r="J292" s="41"/>
    </row>
    <row r="293" spans="5:10" ht="12.75" x14ac:dyDescent="0.2">
      <c r="E293" s="41"/>
      <c r="F293" s="41"/>
      <c r="G293" s="41"/>
      <c r="J293" s="41"/>
    </row>
    <row r="294" spans="5:10" ht="12.75" x14ac:dyDescent="0.2">
      <c r="E294" s="41"/>
      <c r="F294" s="41"/>
      <c r="G294" s="41"/>
      <c r="J294" s="41"/>
    </row>
    <row r="295" spans="5:10" ht="12.75" x14ac:dyDescent="0.2">
      <c r="E295" s="41"/>
      <c r="F295" s="41"/>
      <c r="G295" s="41"/>
      <c r="J295" s="41"/>
    </row>
    <row r="296" spans="5:10" ht="12.75" x14ac:dyDescent="0.2">
      <c r="E296" s="41"/>
      <c r="F296" s="41"/>
      <c r="G296" s="41"/>
      <c r="J296" s="41"/>
    </row>
    <row r="297" spans="5:10" ht="12.75" x14ac:dyDescent="0.2">
      <c r="E297" s="41"/>
      <c r="F297" s="41"/>
      <c r="G297" s="41"/>
      <c r="J297" s="41"/>
    </row>
    <row r="298" spans="5:10" ht="12.75" x14ac:dyDescent="0.2">
      <c r="E298" s="41"/>
      <c r="F298" s="41"/>
      <c r="G298" s="41"/>
      <c r="J298" s="41"/>
    </row>
    <row r="299" spans="5:10" ht="12.75" x14ac:dyDescent="0.2">
      <c r="E299" s="41"/>
      <c r="F299" s="41"/>
      <c r="G299" s="41"/>
      <c r="J299" s="41"/>
    </row>
    <row r="300" spans="5:10" ht="12.75" x14ac:dyDescent="0.2">
      <c r="E300" s="41"/>
      <c r="F300" s="41"/>
      <c r="G300" s="41"/>
      <c r="J300" s="41"/>
    </row>
    <row r="301" spans="5:10" ht="12.75" x14ac:dyDescent="0.2">
      <c r="E301" s="41"/>
      <c r="F301" s="41"/>
      <c r="G301" s="41"/>
      <c r="J301" s="41"/>
    </row>
    <row r="302" spans="5:10" ht="12.75" x14ac:dyDescent="0.2">
      <c r="E302" s="41"/>
      <c r="F302" s="41"/>
      <c r="G302" s="41"/>
      <c r="J302" s="41"/>
    </row>
    <row r="303" spans="5:10" ht="12.75" x14ac:dyDescent="0.2">
      <c r="E303" s="41"/>
      <c r="F303" s="41"/>
      <c r="G303" s="41"/>
      <c r="J303" s="41"/>
    </row>
    <row r="304" spans="5:10" ht="12.75" x14ac:dyDescent="0.2">
      <c r="E304" s="41"/>
      <c r="F304" s="41"/>
      <c r="G304" s="41"/>
      <c r="J304" s="41"/>
    </row>
    <row r="305" spans="5:10" ht="12.75" x14ac:dyDescent="0.2">
      <c r="E305" s="41"/>
      <c r="F305" s="41"/>
      <c r="G305" s="41"/>
      <c r="J305" s="41"/>
    </row>
    <row r="306" spans="5:10" ht="12.75" x14ac:dyDescent="0.2">
      <c r="E306" s="41"/>
      <c r="F306" s="41"/>
      <c r="G306" s="41"/>
      <c r="J306" s="41"/>
    </row>
    <row r="307" spans="5:10" ht="12.75" x14ac:dyDescent="0.2">
      <c r="E307" s="41"/>
      <c r="F307" s="41"/>
      <c r="G307" s="41"/>
      <c r="J307" s="41"/>
    </row>
    <row r="308" spans="5:10" ht="12.75" x14ac:dyDescent="0.2">
      <c r="E308" s="41"/>
      <c r="F308" s="41"/>
      <c r="G308" s="41"/>
      <c r="J308" s="41"/>
    </row>
    <row r="309" spans="5:10" ht="12.75" x14ac:dyDescent="0.2">
      <c r="E309" s="41"/>
      <c r="F309" s="41"/>
      <c r="G309" s="41"/>
      <c r="J309" s="41"/>
    </row>
    <row r="310" spans="5:10" ht="12.75" x14ac:dyDescent="0.2">
      <c r="E310" s="41"/>
      <c r="F310" s="41"/>
      <c r="G310" s="41"/>
      <c r="J310" s="41"/>
    </row>
    <row r="311" spans="5:10" ht="12.75" x14ac:dyDescent="0.2">
      <c r="E311" s="41"/>
      <c r="F311" s="41"/>
      <c r="G311" s="41"/>
      <c r="J311" s="41"/>
    </row>
    <row r="312" spans="5:10" ht="12.75" x14ac:dyDescent="0.2">
      <c r="E312" s="41"/>
      <c r="F312" s="41"/>
      <c r="G312" s="41"/>
      <c r="J312" s="41"/>
    </row>
    <row r="313" spans="5:10" ht="12.75" x14ac:dyDescent="0.2">
      <c r="E313" s="41"/>
      <c r="F313" s="41"/>
      <c r="G313" s="41"/>
      <c r="J313" s="41"/>
    </row>
    <row r="314" spans="5:10" ht="12.75" x14ac:dyDescent="0.2">
      <c r="E314" s="41"/>
      <c r="F314" s="41"/>
      <c r="G314" s="41"/>
      <c r="J314" s="41"/>
    </row>
    <row r="315" spans="5:10" ht="12.75" x14ac:dyDescent="0.2">
      <c r="E315" s="41"/>
      <c r="F315" s="41"/>
      <c r="G315" s="41"/>
      <c r="J315" s="41"/>
    </row>
    <row r="316" spans="5:10" ht="12.75" x14ac:dyDescent="0.2">
      <c r="E316" s="41"/>
      <c r="F316" s="41"/>
      <c r="G316" s="41"/>
      <c r="J316" s="41"/>
    </row>
    <row r="317" spans="5:10" ht="12.75" x14ac:dyDescent="0.2">
      <c r="E317" s="41"/>
      <c r="F317" s="41"/>
      <c r="G317" s="41"/>
      <c r="J317" s="41"/>
    </row>
    <row r="318" spans="5:10" ht="12.75" x14ac:dyDescent="0.2">
      <c r="E318" s="41"/>
      <c r="F318" s="41"/>
      <c r="G318" s="41"/>
      <c r="J318" s="41"/>
    </row>
    <row r="319" spans="5:10" ht="12.75" x14ac:dyDescent="0.2">
      <c r="E319" s="41"/>
      <c r="F319" s="41"/>
      <c r="G319" s="41"/>
      <c r="J319" s="41"/>
    </row>
    <row r="320" spans="5:10" ht="12.75" x14ac:dyDescent="0.2">
      <c r="E320" s="41"/>
      <c r="F320" s="41"/>
      <c r="G320" s="41"/>
      <c r="J320" s="41"/>
    </row>
    <row r="321" spans="5:10" ht="12.75" x14ac:dyDescent="0.2">
      <c r="E321" s="41"/>
      <c r="F321" s="41"/>
      <c r="G321" s="41"/>
      <c r="J321" s="41"/>
    </row>
    <row r="322" spans="5:10" ht="12.75" x14ac:dyDescent="0.2">
      <c r="J322" s="41"/>
    </row>
    <row r="323" spans="5:10" ht="12.75" x14ac:dyDescent="0.2">
      <c r="J323" s="41"/>
    </row>
    <row r="324" spans="5:10" ht="12.75" x14ac:dyDescent="0.2">
      <c r="J324" s="41"/>
    </row>
    <row r="325" spans="5:10" ht="12.75" x14ac:dyDescent="0.2">
      <c r="J325" s="41"/>
    </row>
    <row r="326" spans="5:10" ht="12.75" x14ac:dyDescent="0.2">
      <c r="J326" s="41"/>
    </row>
    <row r="327" spans="5:10" ht="12.75" x14ac:dyDescent="0.2">
      <c r="J327" s="41"/>
    </row>
    <row r="328" spans="5:10" ht="12.75" x14ac:dyDescent="0.2">
      <c r="J328" s="41"/>
    </row>
    <row r="329" spans="5:10" ht="12.75" x14ac:dyDescent="0.2">
      <c r="J329" s="41"/>
    </row>
    <row r="330" spans="5:10" ht="12.75" x14ac:dyDescent="0.2">
      <c r="J330" s="41"/>
    </row>
    <row r="331" spans="5:10" ht="12.75" x14ac:dyDescent="0.2">
      <c r="J331" s="41"/>
    </row>
    <row r="332" spans="5:10" ht="12.75" x14ac:dyDescent="0.2">
      <c r="J332" s="41"/>
    </row>
    <row r="333" spans="5:10" ht="12.75" x14ac:dyDescent="0.2">
      <c r="J333" s="41"/>
    </row>
    <row r="334" spans="5:10" ht="12.75" x14ac:dyDescent="0.2">
      <c r="J334" s="41"/>
    </row>
    <row r="335" spans="5:10" ht="12.75" x14ac:dyDescent="0.2">
      <c r="J335" s="41"/>
    </row>
    <row r="336" spans="5:10" ht="12.75" x14ac:dyDescent="0.2">
      <c r="J336" s="41"/>
    </row>
    <row r="337" spans="10:10" ht="12.75" x14ac:dyDescent="0.2">
      <c r="J337" s="41"/>
    </row>
    <row r="338" spans="10:10" ht="12.75" x14ac:dyDescent="0.2">
      <c r="J338" s="41"/>
    </row>
    <row r="339" spans="10:10" ht="12.75" x14ac:dyDescent="0.2">
      <c r="J339" s="41"/>
    </row>
    <row r="340" spans="10:10" ht="12.75" x14ac:dyDescent="0.2">
      <c r="J340" s="41"/>
    </row>
    <row r="341" spans="10:10" ht="12.75" x14ac:dyDescent="0.2">
      <c r="J341" s="41"/>
    </row>
    <row r="342" spans="10:10" ht="12.75" x14ac:dyDescent="0.2">
      <c r="J342" s="41"/>
    </row>
    <row r="343" spans="10:10" ht="12.75" x14ac:dyDescent="0.2">
      <c r="J343" s="41"/>
    </row>
    <row r="344" spans="10:10" ht="12.75" x14ac:dyDescent="0.2">
      <c r="J344" s="41"/>
    </row>
    <row r="345" spans="10:10" ht="12.75" x14ac:dyDescent="0.2">
      <c r="J345" s="41"/>
    </row>
    <row r="346" spans="10:10" ht="12.75" x14ac:dyDescent="0.2">
      <c r="J346" s="41"/>
    </row>
    <row r="347" spans="10:10" ht="12.75" x14ac:dyDescent="0.2">
      <c r="J347" s="41"/>
    </row>
    <row r="348" spans="10:10" ht="12.75" x14ac:dyDescent="0.2">
      <c r="J348" s="41"/>
    </row>
    <row r="349" spans="10:10" ht="12.75" x14ac:dyDescent="0.2">
      <c r="J349" s="41"/>
    </row>
    <row r="350" spans="10:10" ht="12.75" x14ac:dyDescent="0.2">
      <c r="J350" s="41"/>
    </row>
    <row r="351" spans="10:10" ht="12.75" x14ac:dyDescent="0.2">
      <c r="J351" s="41"/>
    </row>
    <row r="352" spans="10:10" ht="12.75" x14ac:dyDescent="0.2">
      <c r="J352" s="41"/>
    </row>
    <row r="353" spans="10:10" ht="12.75" x14ac:dyDescent="0.2">
      <c r="J353" s="41"/>
    </row>
    <row r="354" spans="10:10" ht="12.75" x14ac:dyDescent="0.2">
      <c r="J354" s="41"/>
    </row>
    <row r="355" spans="10:10" ht="12.75" x14ac:dyDescent="0.2">
      <c r="J355" s="41"/>
    </row>
    <row r="356" spans="10:10" ht="12.75" x14ac:dyDescent="0.2">
      <c r="J356" s="41"/>
    </row>
    <row r="357" spans="10:10" ht="12.75" x14ac:dyDescent="0.2">
      <c r="J357" s="41"/>
    </row>
    <row r="358" spans="10:10" ht="12.75" x14ac:dyDescent="0.2">
      <c r="J358" s="41"/>
    </row>
    <row r="359" spans="10:10" ht="12.75" x14ac:dyDescent="0.2">
      <c r="J359" s="41"/>
    </row>
    <row r="360" spans="10:10" ht="12.75" x14ac:dyDescent="0.2">
      <c r="J360" s="41"/>
    </row>
    <row r="361" spans="10:10" ht="12.75" x14ac:dyDescent="0.2">
      <c r="J361" s="41"/>
    </row>
    <row r="362" spans="10:10" ht="12.75" x14ac:dyDescent="0.2">
      <c r="J362" s="41"/>
    </row>
    <row r="363" spans="10:10" ht="12.75" x14ac:dyDescent="0.2">
      <c r="J363" s="41"/>
    </row>
    <row r="364" spans="10:10" ht="12.75" x14ac:dyDescent="0.2">
      <c r="J364" s="41"/>
    </row>
    <row r="365" spans="10:10" ht="12.75" x14ac:dyDescent="0.2">
      <c r="J365" s="41"/>
    </row>
    <row r="366" spans="10:10" ht="12.75" x14ac:dyDescent="0.2">
      <c r="J366" s="41"/>
    </row>
    <row r="367" spans="10:10" ht="12.75" x14ac:dyDescent="0.2">
      <c r="J367" s="41"/>
    </row>
    <row r="368" spans="10:10" ht="12.75" x14ac:dyDescent="0.2">
      <c r="J368" s="41"/>
    </row>
    <row r="369" spans="10:10" ht="12.75" x14ac:dyDescent="0.2">
      <c r="J369" s="41"/>
    </row>
    <row r="370" spans="10:10" ht="12.75" x14ac:dyDescent="0.2">
      <c r="J370" s="41"/>
    </row>
    <row r="371" spans="10:10" ht="12.75" x14ac:dyDescent="0.2">
      <c r="J371" s="41"/>
    </row>
    <row r="372" spans="10:10" ht="12.75" x14ac:dyDescent="0.2">
      <c r="J372" s="41"/>
    </row>
    <row r="373" spans="10:10" ht="12.75" x14ac:dyDescent="0.2">
      <c r="J373" s="41"/>
    </row>
    <row r="374" spans="10:10" ht="12.75" x14ac:dyDescent="0.2">
      <c r="J374" s="41"/>
    </row>
    <row r="375" spans="10:10" ht="12.75" x14ac:dyDescent="0.2">
      <c r="J375" s="41"/>
    </row>
    <row r="376" spans="10:10" ht="12.75" x14ac:dyDescent="0.2">
      <c r="J376" s="41"/>
    </row>
    <row r="377" spans="10:10" ht="12.75" x14ac:dyDescent="0.2">
      <c r="J377" s="41"/>
    </row>
    <row r="378" spans="10:10" ht="12.75" x14ac:dyDescent="0.2">
      <c r="J378" s="41"/>
    </row>
    <row r="379" spans="10:10" ht="12.75" x14ac:dyDescent="0.2">
      <c r="J379" s="41"/>
    </row>
    <row r="380" spans="10:10" ht="12.75" x14ac:dyDescent="0.2">
      <c r="J380" s="41"/>
    </row>
    <row r="381" spans="10:10" ht="12.75" x14ac:dyDescent="0.2">
      <c r="J381" s="41"/>
    </row>
    <row r="382" spans="10:10" ht="12.75" x14ac:dyDescent="0.2">
      <c r="J382" s="41"/>
    </row>
    <row r="383" spans="10:10" ht="12.75" x14ac:dyDescent="0.2">
      <c r="J383" s="41"/>
    </row>
    <row r="384" spans="10:10" ht="12.75" x14ac:dyDescent="0.2">
      <c r="J384" s="41"/>
    </row>
    <row r="385" spans="10:10" ht="12.75" x14ac:dyDescent="0.2">
      <c r="J385" s="41"/>
    </row>
    <row r="386" spans="10:10" ht="12.75" x14ac:dyDescent="0.2">
      <c r="J386" s="41"/>
    </row>
    <row r="387" spans="10:10" ht="12.75" x14ac:dyDescent="0.2">
      <c r="J387" s="41"/>
    </row>
    <row r="388" spans="10:10" ht="12.75" x14ac:dyDescent="0.2">
      <c r="J388" s="41"/>
    </row>
    <row r="389" spans="10:10" ht="12.75" x14ac:dyDescent="0.2">
      <c r="J389" s="41"/>
    </row>
    <row r="390" spans="10:10" ht="12.75" x14ac:dyDescent="0.2">
      <c r="J390" s="41"/>
    </row>
    <row r="391" spans="10:10" ht="12.75" x14ac:dyDescent="0.2">
      <c r="J391" s="41"/>
    </row>
    <row r="392" spans="10:10" ht="12.75" x14ac:dyDescent="0.2">
      <c r="J392" s="41"/>
    </row>
    <row r="393" spans="10:10" ht="12.75" x14ac:dyDescent="0.2">
      <c r="J393" s="41"/>
    </row>
    <row r="394" spans="10:10" ht="12.75" x14ac:dyDescent="0.2">
      <c r="J394" s="41"/>
    </row>
    <row r="395" spans="10:10" ht="12.75" x14ac:dyDescent="0.2">
      <c r="J395" s="41"/>
    </row>
    <row r="396" spans="10:10" ht="12.75" x14ac:dyDescent="0.2">
      <c r="J396" s="41"/>
    </row>
    <row r="397" spans="10:10" ht="12.75" x14ac:dyDescent="0.2">
      <c r="J397" s="41"/>
    </row>
    <row r="398" spans="10:10" ht="12.75" x14ac:dyDescent="0.2">
      <c r="J398" s="41"/>
    </row>
    <row r="399" spans="10:10" ht="12.75" x14ac:dyDescent="0.2">
      <c r="J399" s="41"/>
    </row>
    <row r="400" spans="10:10" ht="12.75" x14ac:dyDescent="0.2">
      <c r="J400" s="41"/>
    </row>
    <row r="401" spans="10:10" ht="12.75" x14ac:dyDescent="0.2">
      <c r="J401" s="41"/>
    </row>
    <row r="402" spans="10:10" ht="12.75" x14ac:dyDescent="0.2">
      <c r="J402" s="41"/>
    </row>
    <row r="403" spans="10:10" ht="12.75" x14ac:dyDescent="0.2">
      <c r="J403" s="41"/>
    </row>
    <row r="404" spans="10:10" ht="12.75" x14ac:dyDescent="0.2">
      <c r="J404" s="41"/>
    </row>
    <row r="405" spans="10:10" ht="12.75" x14ac:dyDescent="0.2">
      <c r="J405" s="41"/>
    </row>
    <row r="406" spans="10:10" ht="12.75" x14ac:dyDescent="0.2">
      <c r="J406" s="41"/>
    </row>
    <row r="407" spans="10:10" ht="12.75" x14ac:dyDescent="0.2">
      <c r="J407" s="41"/>
    </row>
    <row r="408" spans="10:10" ht="12.75" x14ac:dyDescent="0.2">
      <c r="J408" s="41"/>
    </row>
    <row r="409" spans="10:10" ht="12.75" x14ac:dyDescent="0.2">
      <c r="J409" s="41"/>
    </row>
    <row r="410" spans="10:10" ht="12.75" x14ac:dyDescent="0.2">
      <c r="J410" s="41"/>
    </row>
    <row r="411" spans="10:10" ht="12.75" x14ac:dyDescent="0.2">
      <c r="J411" s="41"/>
    </row>
    <row r="412" spans="10:10" ht="12.75" x14ac:dyDescent="0.2">
      <c r="J412" s="41"/>
    </row>
    <row r="413" spans="10:10" ht="12.75" x14ac:dyDescent="0.2">
      <c r="J413" s="41"/>
    </row>
    <row r="414" spans="10:10" ht="12.75" x14ac:dyDescent="0.2">
      <c r="J414" s="41"/>
    </row>
    <row r="415" spans="10:10" ht="12.75" x14ac:dyDescent="0.2">
      <c r="J415" s="41"/>
    </row>
    <row r="416" spans="10:10" ht="12.75" x14ac:dyDescent="0.2">
      <c r="J416" s="41"/>
    </row>
    <row r="417" spans="10:10" ht="12.75" x14ac:dyDescent="0.2">
      <c r="J417" s="41"/>
    </row>
    <row r="418" spans="10:10" ht="12.75" x14ac:dyDescent="0.2">
      <c r="J418" s="41"/>
    </row>
    <row r="419" spans="10:10" ht="12.75" x14ac:dyDescent="0.2">
      <c r="J419" s="41"/>
    </row>
    <row r="420" spans="10:10" ht="12.75" x14ac:dyDescent="0.2">
      <c r="J420" s="41"/>
    </row>
    <row r="421" spans="10:10" ht="12.75" x14ac:dyDescent="0.2">
      <c r="J421" s="41"/>
    </row>
    <row r="422" spans="10:10" ht="12.75" x14ac:dyDescent="0.2">
      <c r="J422" s="41"/>
    </row>
    <row r="423" spans="10:10" ht="12.75" x14ac:dyDescent="0.2">
      <c r="J423" s="41"/>
    </row>
    <row r="424" spans="10:10" ht="12.75" x14ac:dyDescent="0.2">
      <c r="J424" s="41"/>
    </row>
    <row r="425" spans="10:10" ht="12.75" x14ac:dyDescent="0.2">
      <c r="J425" s="41"/>
    </row>
    <row r="426" spans="10:10" ht="12.75" x14ac:dyDescent="0.2">
      <c r="J426" s="41"/>
    </row>
    <row r="427" spans="10:10" ht="12.75" x14ac:dyDescent="0.2">
      <c r="J427" s="41"/>
    </row>
    <row r="428" spans="10:10" ht="12.75" x14ac:dyDescent="0.2">
      <c r="J428" s="41"/>
    </row>
    <row r="429" spans="10:10" ht="12.75" x14ac:dyDescent="0.2">
      <c r="J429" s="41"/>
    </row>
    <row r="430" spans="10:10" ht="12.75" x14ac:dyDescent="0.2">
      <c r="J430" s="41"/>
    </row>
    <row r="431" spans="10:10" ht="12.75" x14ac:dyDescent="0.2">
      <c r="J431" s="41"/>
    </row>
    <row r="432" spans="10:10" ht="12.75" x14ac:dyDescent="0.2">
      <c r="J432" s="41"/>
    </row>
    <row r="433" spans="10:10" ht="12.75" x14ac:dyDescent="0.2">
      <c r="J433" s="41"/>
    </row>
    <row r="434" spans="10:10" ht="12.75" x14ac:dyDescent="0.2">
      <c r="J434" s="41"/>
    </row>
    <row r="435" spans="10:10" ht="12.75" x14ac:dyDescent="0.2">
      <c r="J435" s="41"/>
    </row>
    <row r="436" spans="10:10" ht="12.75" x14ac:dyDescent="0.2">
      <c r="J436" s="41"/>
    </row>
    <row r="437" spans="10:10" ht="12.75" x14ac:dyDescent="0.2">
      <c r="J437" s="41"/>
    </row>
    <row r="438" spans="10:10" ht="12.75" x14ac:dyDescent="0.2">
      <c r="J438" s="41"/>
    </row>
    <row r="439" spans="10:10" ht="12.75" x14ac:dyDescent="0.2">
      <c r="J439" s="41"/>
    </row>
    <row r="440" spans="10:10" ht="12.75" x14ac:dyDescent="0.2">
      <c r="J440" s="41"/>
    </row>
    <row r="441" spans="10:10" ht="12.75" x14ac:dyDescent="0.2">
      <c r="J441" s="41"/>
    </row>
    <row r="442" spans="10:10" ht="12.75" x14ac:dyDescent="0.2">
      <c r="J442" s="41"/>
    </row>
    <row r="443" spans="10:10" ht="12.75" x14ac:dyDescent="0.2">
      <c r="J443" s="41"/>
    </row>
    <row r="444" spans="10:10" ht="12.75" x14ac:dyDescent="0.2">
      <c r="J444" s="41"/>
    </row>
    <row r="445" spans="10:10" ht="12.75" x14ac:dyDescent="0.2">
      <c r="J445" s="41"/>
    </row>
    <row r="446" spans="10:10" ht="12.75" x14ac:dyDescent="0.2">
      <c r="J446" s="41"/>
    </row>
    <row r="447" spans="10:10" ht="12.75" x14ac:dyDescent="0.2">
      <c r="J447" s="41"/>
    </row>
    <row r="448" spans="10:10" ht="12.75" x14ac:dyDescent="0.2">
      <c r="J448" s="41"/>
    </row>
    <row r="449" spans="10:10" ht="12.75" x14ac:dyDescent="0.2">
      <c r="J449" s="41"/>
    </row>
    <row r="450" spans="10:10" ht="12.75" x14ac:dyDescent="0.2">
      <c r="J450" s="41"/>
    </row>
    <row r="451" spans="10:10" ht="12.75" x14ac:dyDescent="0.2">
      <c r="J451" s="41"/>
    </row>
    <row r="452" spans="10:10" ht="12.75" x14ac:dyDescent="0.2">
      <c r="J452" s="41"/>
    </row>
    <row r="453" spans="10:10" ht="12.75" x14ac:dyDescent="0.2">
      <c r="J453" s="41"/>
    </row>
    <row r="454" spans="10:10" ht="12.75" x14ac:dyDescent="0.2">
      <c r="J454" s="41"/>
    </row>
    <row r="455" spans="10:10" ht="12.75" x14ac:dyDescent="0.2">
      <c r="J455" s="41"/>
    </row>
    <row r="456" spans="10:10" ht="12.75" x14ac:dyDescent="0.2">
      <c r="J456" s="41"/>
    </row>
    <row r="457" spans="10:10" ht="12.75" x14ac:dyDescent="0.2">
      <c r="J457" s="41"/>
    </row>
    <row r="458" spans="10:10" ht="12.75" x14ac:dyDescent="0.2">
      <c r="J458" s="41"/>
    </row>
    <row r="459" spans="10:10" ht="12.75" x14ac:dyDescent="0.2">
      <c r="J459" s="41"/>
    </row>
    <row r="460" spans="10:10" ht="12.75" x14ac:dyDescent="0.2">
      <c r="J460" s="41"/>
    </row>
    <row r="461" spans="10:10" ht="12.75" x14ac:dyDescent="0.2">
      <c r="J461" s="41"/>
    </row>
    <row r="462" spans="10:10" ht="12.75" x14ac:dyDescent="0.2">
      <c r="J462" s="41"/>
    </row>
    <row r="463" spans="10:10" ht="12.75" x14ac:dyDescent="0.2">
      <c r="J463" s="41"/>
    </row>
    <row r="464" spans="10:10" ht="12.75" x14ac:dyDescent="0.2">
      <c r="J464" s="41"/>
    </row>
    <row r="465" spans="10:10" ht="12.75" x14ac:dyDescent="0.2">
      <c r="J465" s="41"/>
    </row>
    <row r="466" spans="10:10" ht="12.75" x14ac:dyDescent="0.2">
      <c r="J466" s="41"/>
    </row>
    <row r="467" spans="10:10" ht="12.75" x14ac:dyDescent="0.2">
      <c r="J467" s="41"/>
    </row>
    <row r="468" spans="10:10" ht="12.75" x14ac:dyDescent="0.2">
      <c r="J468" s="41"/>
    </row>
    <row r="469" spans="10:10" ht="12.75" x14ac:dyDescent="0.2">
      <c r="J469" s="41"/>
    </row>
    <row r="470" spans="10:10" ht="12.75" x14ac:dyDescent="0.2">
      <c r="J470" s="41"/>
    </row>
    <row r="471" spans="10:10" ht="12.75" x14ac:dyDescent="0.2">
      <c r="J471" s="41"/>
    </row>
    <row r="472" spans="10:10" ht="12.75" x14ac:dyDescent="0.2">
      <c r="J472" s="41"/>
    </row>
    <row r="473" spans="10:10" ht="12.75" x14ac:dyDescent="0.2">
      <c r="J473" s="41"/>
    </row>
    <row r="474" spans="10:10" ht="12.75" x14ac:dyDescent="0.2">
      <c r="J474" s="41"/>
    </row>
    <row r="475" spans="10:10" ht="12.75" x14ac:dyDescent="0.2">
      <c r="J475" s="41"/>
    </row>
    <row r="476" spans="10:10" ht="12.75" x14ac:dyDescent="0.2">
      <c r="J476" s="41"/>
    </row>
    <row r="477" spans="10:10" ht="12.75" x14ac:dyDescent="0.2">
      <c r="J477" s="41"/>
    </row>
    <row r="478" spans="10:10" ht="12.75" x14ac:dyDescent="0.2">
      <c r="J478" s="41"/>
    </row>
    <row r="479" spans="10:10" ht="12.75" x14ac:dyDescent="0.2">
      <c r="J479" s="41"/>
    </row>
    <row r="480" spans="10:10" ht="12.75" x14ac:dyDescent="0.2">
      <c r="J480" s="41"/>
    </row>
    <row r="481" spans="10:10" ht="12.75" x14ac:dyDescent="0.2">
      <c r="J481" s="41"/>
    </row>
    <row r="482" spans="10:10" ht="12.75" x14ac:dyDescent="0.2">
      <c r="J482" s="41"/>
    </row>
    <row r="483" spans="10:10" ht="12.75" x14ac:dyDescent="0.2">
      <c r="J483" s="41"/>
    </row>
    <row r="484" spans="10:10" ht="12.75" x14ac:dyDescent="0.2">
      <c r="J484" s="41"/>
    </row>
    <row r="485" spans="10:10" ht="12.75" x14ac:dyDescent="0.2">
      <c r="J485" s="41"/>
    </row>
    <row r="486" spans="10:10" ht="12.75" x14ac:dyDescent="0.2">
      <c r="J486" s="41"/>
    </row>
    <row r="487" spans="10:10" ht="12.75" x14ac:dyDescent="0.2">
      <c r="J487" s="41"/>
    </row>
    <row r="488" spans="10:10" ht="12.75" x14ac:dyDescent="0.2">
      <c r="J488" s="41"/>
    </row>
    <row r="489" spans="10:10" ht="12.75" x14ac:dyDescent="0.2">
      <c r="J489" s="41"/>
    </row>
    <row r="490" spans="10:10" ht="12.75" x14ac:dyDescent="0.2">
      <c r="J490" s="41"/>
    </row>
    <row r="491" spans="10:10" ht="12.75" x14ac:dyDescent="0.2">
      <c r="J491" s="41"/>
    </row>
    <row r="492" spans="10:10" ht="12.75" x14ac:dyDescent="0.2">
      <c r="J492" s="41"/>
    </row>
    <row r="493" spans="10:10" ht="12.75" x14ac:dyDescent="0.2">
      <c r="J493" s="41"/>
    </row>
    <row r="494" spans="10:10" ht="12.75" x14ac:dyDescent="0.2">
      <c r="J494" s="41"/>
    </row>
    <row r="495" spans="10:10" ht="12.75" x14ac:dyDescent="0.2">
      <c r="J495" s="41"/>
    </row>
    <row r="496" spans="10:10" ht="12.75" x14ac:dyDescent="0.2">
      <c r="J496" s="41"/>
    </row>
    <row r="497" spans="10:10" ht="12.75" x14ac:dyDescent="0.2">
      <c r="J497" s="41"/>
    </row>
    <row r="498" spans="10:10" ht="12.75" x14ac:dyDescent="0.2">
      <c r="J498" s="41"/>
    </row>
    <row r="499" spans="10:10" ht="12.75" x14ac:dyDescent="0.2">
      <c r="J499" s="41"/>
    </row>
    <row r="500" spans="10:10" ht="12.75" x14ac:dyDescent="0.2">
      <c r="J500" s="41"/>
    </row>
    <row r="501" spans="10:10" ht="12.75" x14ac:dyDescent="0.2">
      <c r="J501" s="41"/>
    </row>
    <row r="502" spans="10:10" ht="12.75" x14ac:dyDescent="0.2">
      <c r="J502" s="41"/>
    </row>
    <row r="503" spans="10:10" ht="12.75" x14ac:dyDescent="0.2">
      <c r="J503" s="41"/>
    </row>
    <row r="504" spans="10:10" ht="12.75" x14ac:dyDescent="0.2">
      <c r="J504" s="41"/>
    </row>
    <row r="505" spans="10:10" ht="12.75" x14ac:dyDescent="0.2">
      <c r="J505" s="41"/>
    </row>
    <row r="506" spans="10:10" ht="12.75" x14ac:dyDescent="0.2">
      <c r="J506" s="41"/>
    </row>
    <row r="507" spans="10:10" ht="12.75" x14ac:dyDescent="0.2">
      <c r="J507" s="41"/>
    </row>
    <row r="508" spans="10:10" ht="12.75" x14ac:dyDescent="0.2">
      <c r="J508" s="41"/>
    </row>
    <row r="509" spans="10:10" ht="12.75" x14ac:dyDescent="0.2">
      <c r="J509" s="41"/>
    </row>
    <row r="510" spans="10:10" ht="12.75" x14ac:dyDescent="0.2">
      <c r="J510" s="41"/>
    </row>
    <row r="511" spans="10:10" ht="12.75" x14ac:dyDescent="0.2">
      <c r="J511" s="41"/>
    </row>
    <row r="512" spans="10:10" ht="12.75" x14ac:dyDescent="0.2">
      <c r="J512" s="41"/>
    </row>
    <row r="513" spans="10:10" ht="12.75" x14ac:dyDescent="0.2">
      <c r="J513" s="41"/>
    </row>
    <row r="514" spans="10:10" ht="12.75" x14ac:dyDescent="0.2">
      <c r="J514" s="41"/>
    </row>
    <row r="515" spans="10:10" ht="12.75" x14ac:dyDescent="0.2">
      <c r="J515" s="41"/>
    </row>
    <row r="516" spans="10:10" ht="12.75" x14ac:dyDescent="0.2">
      <c r="J516" s="41"/>
    </row>
    <row r="517" spans="10:10" ht="12.75" x14ac:dyDescent="0.2">
      <c r="J517" s="41"/>
    </row>
    <row r="518" spans="10:10" ht="12.75" x14ac:dyDescent="0.2">
      <c r="J518" s="41"/>
    </row>
    <row r="519" spans="10:10" ht="12.75" x14ac:dyDescent="0.2">
      <c r="J519" s="41"/>
    </row>
    <row r="520" spans="10:10" ht="12.75" x14ac:dyDescent="0.2">
      <c r="J520" s="41"/>
    </row>
    <row r="521" spans="10:10" ht="12.75" x14ac:dyDescent="0.2">
      <c r="J521" s="41"/>
    </row>
    <row r="522" spans="10:10" ht="12.75" x14ac:dyDescent="0.2">
      <c r="J522" s="41"/>
    </row>
    <row r="523" spans="10:10" ht="12.75" x14ac:dyDescent="0.2">
      <c r="J523" s="41"/>
    </row>
    <row r="524" spans="10:10" ht="12.75" x14ac:dyDescent="0.2">
      <c r="J524" s="41"/>
    </row>
    <row r="525" spans="10:10" ht="12.75" x14ac:dyDescent="0.2">
      <c r="J525" s="41"/>
    </row>
    <row r="526" spans="10:10" ht="12.75" x14ac:dyDescent="0.2">
      <c r="J526" s="41"/>
    </row>
    <row r="527" spans="10:10" ht="12.75" x14ac:dyDescent="0.2">
      <c r="J527" s="41"/>
    </row>
    <row r="528" spans="10:10" ht="12.75" x14ac:dyDescent="0.2">
      <c r="J528" s="41"/>
    </row>
    <row r="529" spans="10:10" ht="12.75" x14ac:dyDescent="0.2">
      <c r="J529" s="41"/>
    </row>
    <row r="530" spans="10:10" ht="12.75" x14ac:dyDescent="0.2">
      <c r="J530" s="41"/>
    </row>
    <row r="531" spans="10:10" ht="12.75" x14ac:dyDescent="0.2">
      <c r="J531" s="41"/>
    </row>
    <row r="532" spans="10:10" ht="12.75" x14ac:dyDescent="0.2">
      <c r="J532" s="41"/>
    </row>
    <row r="533" spans="10:10" ht="12.75" x14ac:dyDescent="0.2">
      <c r="J533" s="41"/>
    </row>
    <row r="534" spans="10:10" ht="12.75" x14ac:dyDescent="0.2">
      <c r="J534" s="41"/>
    </row>
    <row r="535" spans="10:10" ht="12.75" x14ac:dyDescent="0.2">
      <c r="J535" s="41"/>
    </row>
    <row r="536" spans="10:10" ht="12.75" x14ac:dyDescent="0.2">
      <c r="J536" s="41"/>
    </row>
    <row r="537" spans="10:10" ht="12.75" x14ac:dyDescent="0.2">
      <c r="J537" s="41"/>
    </row>
    <row r="538" spans="10:10" ht="12.75" x14ac:dyDescent="0.2">
      <c r="J538" s="41"/>
    </row>
    <row r="539" spans="10:10" ht="12.75" x14ac:dyDescent="0.2">
      <c r="J539" s="41"/>
    </row>
    <row r="540" spans="10:10" ht="12.75" x14ac:dyDescent="0.2">
      <c r="J540" s="41"/>
    </row>
    <row r="541" spans="10:10" ht="12.75" x14ac:dyDescent="0.2">
      <c r="J541" s="41"/>
    </row>
    <row r="542" spans="10:10" ht="12.75" x14ac:dyDescent="0.2">
      <c r="J542" s="41"/>
    </row>
    <row r="543" spans="10:10" ht="12.75" x14ac:dyDescent="0.2">
      <c r="J543" s="41"/>
    </row>
    <row r="544" spans="10:10" ht="12.75" x14ac:dyDescent="0.2">
      <c r="J544" s="41"/>
    </row>
    <row r="545" spans="10:10" ht="12.75" x14ac:dyDescent="0.2">
      <c r="J545" s="41"/>
    </row>
    <row r="546" spans="10:10" ht="12.75" x14ac:dyDescent="0.2">
      <c r="J546" s="41"/>
    </row>
    <row r="547" spans="10:10" ht="12.75" x14ac:dyDescent="0.2">
      <c r="J547" s="41"/>
    </row>
    <row r="548" spans="10:10" ht="12.75" x14ac:dyDescent="0.2">
      <c r="J548" s="41"/>
    </row>
    <row r="549" spans="10:10" ht="12.75" x14ac:dyDescent="0.2">
      <c r="J549" s="41"/>
    </row>
    <row r="550" spans="10:10" ht="12.75" x14ac:dyDescent="0.2">
      <c r="J550" s="41"/>
    </row>
    <row r="551" spans="10:10" ht="12.75" x14ac:dyDescent="0.2">
      <c r="J551" s="41"/>
    </row>
    <row r="552" spans="10:10" ht="12.75" x14ac:dyDescent="0.2">
      <c r="J552" s="41"/>
    </row>
    <row r="553" spans="10:10" ht="12.75" x14ac:dyDescent="0.2">
      <c r="J553" s="41"/>
    </row>
    <row r="554" spans="10:10" ht="12.75" x14ac:dyDescent="0.2">
      <c r="J554" s="41"/>
    </row>
    <row r="555" spans="10:10" ht="12.75" x14ac:dyDescent="0.2">
      <c r="J555" s="41"/>
    </row>
    <row r="556" spans="10:10" ht="12.75" x14ac:dyDescent="0.2">
      <c r="J556" s="41"/>
    </row>
    <row r="557" spans="10:10" ht="12.75" x14ac:dyDescent="0.2">
      <c r="J557" s="41"/>
    </row>
    <row r="558" spans="10:10" ht="12.75" x14ac:dyDescent="0.2">
      <c r="J558" s="41"/>
    </row>
    <row r="559" spans="10:10" ht="12.75" x14ac:dyDescent="0.2">
      <c r="J559" s="41"/>
    </row>
    <row r="560" spans="10:10" ht="12.75" x14ac:dyDescent="0.2">
      <c r="J560" s="41"/>
    </row>
    <row r="561" spans="10:10" ht="12.75" x14ac:dyDescent="0.2">
      <c r="J561" s="41"/>
    </row>
    <row r="562" spans="10:10" ht="12.75" x14ac:dyDescent="0.2">
      <c r="J562" s="41"/>
    </row>
    <row r="563" spans="10:10" ht="12.75" x14ac:dyDescent="0.2">
      <c r="J563" s="41"/>
    </row>
    <row r="564" spans="10:10" ht="12.75" x14ac:dyDescent="0.2">
      <c r="J564" s="41"/>
    </row>
    <row r="565" spans="10:10" ht="12.75" x14ac:dyDescent="0.2">
      <c r="J565" s="41"/>
    </row>
    <row r="566" spans="10:10" ht="12.75" x14ac:dyDescent="0.2">
      <c r="J566" s="41"/>
    </row>
    <row r="567" spans="10:10" ht="12.75" x14ac:dyDescent="0.2">
      <c r="J567" s="41"/>
    </row>
    <row r="568" spans="10:10" ht="12.75" x14ac:dyDescent="0.2">
      <c r="J568" s="41"/>
    </row>
    <row r="569" spans="10:10" ht="12.75" x14ac:dyDescent="0.2">
      <c r="J569" s="41"/>
    </row>
    <row r="570" spans="10:10" ht="12.75" x14ac:dyDescent="0.2">
      <c r="J570" s="41"/>
    </row>
    <row r="571" spans="10:10" ht="12.75" x14ac:dyDescent="0.2">
      <c r="J571" s="41"/>
    </row>
    <row r="572" spans="10:10" ht="12.75" x14ac:dyDescent="0.2">
      <c r="J572" s="41"/>
    </row>
    <row r="573" spans="10:10" ht="12.75" x14ac:dyDescent="0.2">
      <c r="J573" s="41"/>
    </row>
    <row r="574" spans="10:10" ht="12.75" x14ac:dyDescent="0.2">
      <c r="J574" s="41"/>
    </row>
    <row r="575" spans="10:10" ht="12.75" x14ac:dyDescent="0.2">
      <c r="J575" s="41"/>
    </row>
    <row r="576" spans="10:10" ht="12.75" x14ac:dyDescent="0.2">
      <c r="J576" s="41"/>
    </row>
    <row r="577" spans="10:10" ht="12.75" x14ac:dyDescent="0.2">
      <c r="J577" s="41"/>
    </row>
    <row r="578" spans="10:10" ht="12.75" x14ac:dyDescent="0.2">
      <c r="J578" s="41"/>
    </row>
    <row r="579" spans="10:10" ht="12.75" x14ac:dyDescent="0.2">
      <c r="J579" s="41"/>
    </row>
    <row r="580" spans="10:10" ht="12.75" x14ac:dyDescent="0.2">
      <c r="J580" s="41"/>
    </row>
    <row r="581" spans="10:10" ht="12.75" x14ac:dyDescent="0.2">
      <c r="J581" s="41"/>
    </row>
    <row r="582" spans="10:10" ht="12.75" x14ac:dyDescent="0.2">
      <c r="J582" s="41"/>
    </row>
    <row r="583" spans="10:10" ht="12.75" x14ac:dyDescent="0.2">
      <c r="J583" s="41"/>
    </row>
    <row r="584" spans="10:10" ht="12.75" x14ac:dyDescent="0.2">
      <c r="J584" s="41"/>
    </row>
    <row r="585" spans="10:10" ht="12.75" x14ac:dyDescent="0.2">
      <c r="J585" s="41"/>
    </row>
    <row r="586" spans="10:10" ht="12.75" x14ac:dyDescent="0.2">
      <c r="J586" s="41"/>
    </row>
    <row r="587" spans="10:10" ht="12.75" x14ac:dyDescent="0.2">
      <c r="J587" s="41"/>
    </row>
    <row r="588" spans="10:10" ht="12.75" x14ac:dyDescent="0.2">
      <c r="J588" s="41"/>
    </row>
    <row r="589" spans="10:10" ht="12.75" x14ac:dyDescent="0.2">
      <c r="J589" s="41"/>
    </row>
    <row r="590" spans="10:10" ht="12.75" x14ac:dyDescent="0.2">
      <c r="J590" s="41"/>
    </row>
    <row r="591" spans="10:10" ht="12.75" x14ac:dyDescent="0.2">
      <c r="J591" s="41"/>
    </row>
    <row r="592" spans="10:10" ht="12.75" x14ac:dyDescent="0.2">
      <c r="J592" s="41"/>
    </row>
    <row r="593" spans="10:10" ht="12.75" x14ac:dyDescent="0.2">
      <c r="J593" s="41"/>
    </row>
    <row r="594" spans="10:10" ht="12.75" x14ac:dyDescent="0.2">
      <c r="J594" s="41"/>
    </row>
    <row r="595" spans="10:10" ht="12.75" x14ac:dyDescent="0.2">
      <c r="J595" s="41"/>
    </row>
    <row r="596" spans="10:10" ht="12.75" x14ac:dyDescent="0.2">
      <c r="J596" s="41"/>
    </row>
    <row r="597" spans="10:10" ht="12.75" x14ac:dyDescent="0.2">
      <c r="J597" s="41"/>
    </row>
    <row r="598" spans="10:10" ht="12.75" x14ac:dyDescent="0.2">
      <c r="J598" s="41"/>
    </row>
    <row r="599" spans="10:10" ht="12.75" x14ac:dyDescent="0.2">
      <c r="J599" s="41"/>
    </row>
    <row r="600" spans="10:10" ht="12.75" x14ac:dyDescent="0.2">
      <c r="J600" s="41"/>
    </row>
    <row r="601" spans="10:10" ht="12.75" x14ac:dyDescent="0.2">
      <c r="J601" s="41"/>
    </row>
    <row r="602" spans="10:10" ht="12.75" x14ac:dyDescent="0.2">
      <c r="J602" s="41"/>
    </row>
    <row r="603" spans="10:10" ht="12.75" x14ac:dyDescent="0.2">
      <c r="J603" s="41"/>
    </row>
    <row r="604" spans="10:10" ht="12.75" x14ac:dyDescent="0.2">
      <c r="J604" s="41"/>
    </row>
    <row r="605" spans="10:10" ht="12.75" x14ac:dyDescent="0.2">
      <c r="J605" s="41"/>
    </row>
    <row r="606" spans="10:10" ht="12.75" x14ac:dyDescent="0.2">
      <c r="J606" s="41"/>
    </row>
    <row r="607" spans="10:10" ht="12.75" x14ac:dyDescent="0.2">
      <c r="J607" s="41"/>
    </row>
    <row r="608" spans="10:10" ht="12.75" x14ac:dyDescent="0.2">
      <c r="J608" s="41"/>
    </row>
    <row r="609" spans="10:10" ht="12.75" x14ac:dyDescent="0.2">
      <c r="J609" s="41"/>
    </row>
    <row r="610" spans="10:10" ht="12.75" x14ac:dyDescent="0.2">
      <c r="J610" s="41"/>
    </row>
    <row r="611" spans="10:10" ht="12.75" x14ac:dyDescent="0.2">
      <c r="J611" s="41"/>
    </row>
    <row r="612" spans="10:10" ht="12.75" x14ac:dyDescent="0.2">
      <c r="J612" s="41"/>
    </row>
    <row r="613" spans="10:10" ht="12.75" x14ac:dyDescent="0.2">
      <c r="J613" s="41"/>
    </row>
    <row r="614" spans="10:10" ht="12.75" x14ac:dyDescent="0.2">
      <c r="J614" s="41"/>
    </row>
    <row r="615" spans="10:10" ht="12.75" x14ac:dyDescent="0.2">
      <c r="J615" s="41"/>
    </row>
    <row r="616" spans="10:10" ht="12.75" x14ac:dyDescent="0.2">
      <c r="J616" s="41"/>
    </row>
    <row r="617" spans="10:10" ht="12.75" x14ac:dyDescent="0.2">
      <c r="J617" s="41"/>
    </row>
    <row r="618" spans="10:10" ht="12.75" x14ac:dyDescent="0.2">
      <c r="J618" s="41"/>
    </row>
    <row r="619" spans="10:10" ht="12.75" x14ac:dyDescent="0.2">
      <c r="J619" s="41"/>
    </row>
    <row r="620" spans="10:10" ht="12.75" x14ac:dyDescent="0.2">
      <c r="J620" s="41"/>
    </row>
    <row r="621" spans="10:10" ht="12.75" x14ac:dyDescent="0.2">
      <c r="J621" s="41"/>
    </row>
    <row r="622" spans="10:10" ht="12.75" x14ac:dyDescent="0.2">
      <c r="J622" s="41"/>
    </row>
    <row r="623" spans="10:10" ht="12.75" x14ac:dyDescent="0.2">
      <c r="J623" s="41"/>
    </row>
    <row r="624" spans="10:10" ht="12.75" x14ac:dyDescent="0.2">
      <c r="J624" s="41"/>
    </row>
    <row r="625" spans="10:10" ht="12.75" x14ac:dyDescent="0.2">
      <c r="J625" s="41"/>
    </row>
    <row r="626" spans="10:10" ht="12.75" x14ac:dyDescent="0.2">
      <c r="J626" s="41"/>
    </row>
    <row r="627" spans="10:10" ht="12.75" x14ac:dyDescent="0.2">
      <c r="J627" s="41"/>
    </row>
    <row r="628" spans="10:10" ht="12.75" x14ac:dyDescent="0.2">
      <c r="J628" s="41"/>
    </row>
    <row r="629" spans="10:10" ht="12.75" x14ac:dyDescent="0.2">
      <c r="J629" s="41"/>
    </row>
    <row r="630" spans="10:10" ht="12.75" x14ac:dyDescent="0.2">
      <c r="J630" s="41"/>
    </row>
    <row r="631" spans="10:10" ht="12.75" x14ac:dyDescent="0.2">
      <c r="J631" s="41"/>
    </row>
    <row r="632" spans="10:10" ht="12.75" x14ac:dyDescent="0.2">
      <c r="J632" s="41"/>
    </row>
    <row r="633" spans="10:10" ht="12.75" x14ac:dyDescent="0.2">
      <c r="J633" s="41"/>
    </row>
    <row r="634" spans="10:10" ht="12.75" x14ac:dyDescent="0.2">
      <c r="J634" s="41"/>
    </row>
    <row r="635" spans="10:10" ht="12.75" x14ac:dyDescent="0.2">
      <c r="J635" s="41"/>
    </row>
    <row r="636" spans="10:10" ht="12.75" x14ac:dyDescent="0.2">
      <c r="J636" s="41"/>
    </row>
    <row r="637" spans="10:10" ht="12.75" x14ac:dyDescent="0.2">
      <c r="J637" s="41"/>
    </row>
    <row r="638" spans="10:10" ht="12.75" x14ac:dyDescent="0.2">
      <c r="J638" s="41"/>
    </row>
    <row r="639" spans="10:10" ht="12.75" x14ac:dyDescent="0.2">
      <c r="J639" s="41"/>
    </row>
    <row r="640" spans="10:10" ht="12.75" x14ac:dyDescent="0.2">
      <c r="J640" s="41"/>
    </row>
    <row r="641" spans="10:10" ht="12.75" x14ac:dyDescent="0.2">
      <c r="J641" s="41"/>
    </row>
    <row r="642" spans="10:10" ht="12.75" x14ac:dyDescent="0.2">
      <c r="J642" s="41"/>
    </row>
    <row r="643" spans="10:10" ht="12.75" x14ac:dyDescent="0.2">
      <c r="J643" s="41"/>
    </row>
    <row r="644" spans="10:10" ht="12.75" x14ac:dyDescent="0.2">
      <c r="J644" s="41"/>
    </row>
    <row r="645" spans="10:10" ht="12.75" x14ac:dyDescent="0.2">
      <c r="J645" s="41"/>
    </row>
    <row r="646" spans="10:10" ht="12.75" x14ac:dyDescent="0.2">
      <c r="J646" s="41"/>
    </row>
    <row r="647" spans="10:10" ht="12.75" x14ac:dyDescent="0.2">
      <c r="J647" s="41"/>
    </row>
    <row r="648" spans="10:10" ht="12.75" x14ac:dyDescent="0.2">
      <c r="J648" s="41"/>
    </row>
    <row r="649" spans="10:10" ht="12.75" x14ac:dyDescent="0.2">
      <c r="J649" s="41"/>
    </row>
    <row r="650" spans="10:10" ht="12.75" x14ac:dyDescent="0.2">
      <c r="J650" s="41"/>
    </row>
    <row r="651" spans="10:10" ht="12.75" x14ac:dyDescent="0.2">
      <c r="J651" s="41"/>
    </row>
    <row r="652" spans="10:10" ht="12.75" x14ac:dyDescent="0.2">
      <c r="J652" s="41"/>
    </row>
    <row r="653" spans="10:10" ht="12.75" x14ac:dyDescent="0.2">
      <c r="J653" s="41"/>
    </row>
    <row r="654" spans="10:10" ht="12.75" x14ac:dyDescent="0.2">
      <c r="J654" s="41"/>
    </row>
    <row r="655" spans="10:10" ht="12.75" x14ac:dyDescent="0.2">
      <c r="J655" s="41"/>
    </row>
    <row r="656" spans="10:10" ht="12.75" x14ac:dyDescent="0.2">
      <c r="J656" s="41"/>
    </row>
    <row r="657" spans="10:10" ht="12.75" x14ac:dyDescent="0.2">
      <c r="J657" s="41"/>
    </row>
    <row r="658" spans="10:10" ht="12.75" x14ac:dyDescent="0.2">
      <c r="J658" s="41"/>
    </row>
    <row r="659" spans="10:10" ht="12.75" x14ac:dyDescent="0.2">
      <c r="J659" s="41"/>
    </row>
    <row r="660" spans="10:10" ht="12.75" x14ac:dyDescent="0.2">
      <c r="J660" s="41"/>
    </row>
    <row r="661" spans="10:10" ht="12.75" x14ac:dyDescent="0.2">
      <c r="J661" s="41"/>
    </row>
    <row r="662" spans="10:10" ht="12.75" x14ac:dyDescent="0.2">
      <c r="J662" s="41"/>
    </row>
    <row r="663" spans="10:10" ht="12.75" x14ac:dyDescent="0.2">
      <c r="J663" s="41"/>
    </row>
    <row r="664" spans="10:10" ht="12.75" x14ac:dyDescent="0.2">
      <c r="J664" s="41"/>
    </row>
    <row r="665" spans="10:10" ht="12.75" x14ac:dyDescent="0.2">
      <c r="J665" s="41"/>
    </row>
    <row r="666" spans="10:10" ht="12.75" x14ac:dyDescent="0.2">
      <c r="J666" s="41"/>
    </row>
    <row r="667" spans="10:10" ht="12.75" x14ac:dyDescent="0.2">
      <c r="J667" s="41"/>
    </row>
    <row r="668" spans="10:10" ht="12.75" x14ac:dyDescent="0.2">
      <c r="J668" s="41"/>
    </row>
    <row r="669" spans="10:10" ht="12.75" x14ac:dyDescent="0.2">
      <c r="J669" s="41"/>
    </row>
    <row r="670" spans="10:10" ht="12.75" x14ac:dyDescent="0.2">
      <c r="J670" s="41"/>
    </row>
    <row r="671" spans="10:10" ht="12.75" x14ac:dyDescent="0.2">
      <c r="J671" s="41"/>
    </row>
    <row r="672" spans="10:10" ht="12.75" x14ac:dyDescent="0.2">
      <c r="J672" s="41"/>
    </row>
    <row r="673" spans="10:10" ht="12.75" x14ac:dyDescent="0.2">
      <c r="J673" s="41"/>
    </row>
    <row r="674" spans="10:10" ht="12.75" x14ac:dyDescent="0.2">
      <c r="J674" s="41"/>
    </row>
    <row r="675" spans="10:10" ht="12.75" x14ac:dyDescent="0.2">
      <c r="J675" s="41"/>
    </row>
    <row r="676" spans="10:10" ht="12.75" x14ac:dyDescent="0.2">
      <c r="J676" s="41"/>
    </row>
    <row r="677" spans="10:10" ht="12.75" x14ac:dyDescent="0.2">
      <c r="J677" s="41"/>
    </row>
    <row r="678" spans="10:10" ht="12.75" x14ac:dyDescent="0.2">
      <c r="J678" s="41"/>
    </row>
    <row r="679" spans="10:10" ht="12.75" x14ac:dyDescent="0.2">
      <c r="J679" s="41"/>
    </row>
    <row r="680" spans="10:10" ht="12.75" x14ac:dyDescent="0.2">
      <c r="J680" s="41"/>
    </row>
    <row r="681" spans="10:10" ht="12.75" x14ac:dyDescent="0.2">
      <c r="J681" s="41"/>
    </row>
    <row r="682" spans="10:10" ht="12.75" x14ac:dyDescent="0.2">
      <c r="J682" s="41"/>
    </row>
    <row r="683" spans="10:10" ht="12.75" x14ac:dyDescent="0.2">
      <c r="J683" s="41"/>
    </row>
    <row r="684" spans="10:10" ht="12.75" x14ac:dyDescent="0.2">
      <c r="J684" s="41"/>
    </row>
    <row r="685" spans="10:10" ht="12.75" x14ac:dyDescent="0.2">
      <c r="J685" s="41"/>
    </row>
    <row r="686" spans="10:10" ht="12.75" x14ac:dyDescent="0.2">
      <c r="J686" s="41"/>
    </row>
    <row r="687" spans="10:10" ht="12.75" x14ac:dyDescent="0.2">
      <c r="J687" s="41"/>
    </row>
    <row r="688" spans="10:10" ht="12.75" x14ac:dyDescent="0.2">
      <c r="J688" s="41"/>
    </row>
    <row r="689" spans="10:10" ht="12.75" x14ac:dyDescent="0.2">
      <c r="J689" s="41"/>
    </row>
    <row r="690" spans="10:10" ht="12.75" x14ac:dyDescent="0.2">
      <c r="J690" s="41"/>
    </row>
    <row r="691" spans="10:10" ht="12.75" x14ac:dyDescent="0.2">
      <c r="J691" s="41"/>
    </row>
    <row r="692" spans="10:10" ht="12.75" x14ac:dyDescent="0.2">
      <c r="J692" s="41"/>
    </row>
    <row r="693" spans="10:10" ht="12.75" x14ac:dyDescent="0.2">
      <c r="J693" s="41"/>
    </row>
    <row r="694" spans="10:10" ht="12.75" x14ac:dyDescent="0.2">
      <c r="J694" s="41"/>
    </row>
    <row r="695" spans="10:10" ht="12.75" x14ac:dyDescent="0.2">
      <c r="J695" s="41"/>
    </row>
    <row r="696" spans="10:10" ht="12.75" x14ac:dyDescent="0.2">
      <c r="J696" s="41"/>
    </row>
    <row r="697" spans="10:10" ht="12.75" x14ac:dyDescent="0.2">
      <c r="J697" s="41"/>
    </row>
    <row r="698" spans="10:10" ht="12.75" x14ac:dyDescent="0.2">
      <c r="J698" s="41"/>
    </row>
    <row r="699" spans="10:10" ht="12.75" x14ac:dyDescent="0.2">
      <c r="J699" s="41"/>
    </row>
    <row r="700" spans="10:10" ht="12.75" x14ac:dyDescent="0.2">
      <c r="J700" s="41"/>
    </row>
    <row r="701" spans="10:10" ht="12.75" x14ac:dyDescent="0.2">
      <c r="J701" s="41"/>
    </row>
    <row r="702" spans="10:10" ht="12.75" x14ac:dyDescent="0.2">
      <c r="J702" s="41"/>
    </row>
    <row r="703" spans="10:10" ht="12.75" x14ac:dyDescent="0.2">
      <c r="J703" s="41"/>
    </row>
    <row r="704" spans="10:10" ht="12.75" x14ac:dyDescent="0.2">
      <c r="J704" s="41"/>
    </row>
    <row r="705" spans="10:10" ht="12.75" x14ac:dyDescent="0.2">
      <c r="J705" s="41"/>
    </row>
    <row r="706" spans="10:10" ht="12.75" x14ac:dyDescent="0.2">
      <c r="J706" s="41"/>
    </row>
    <row r="707" spans="10:10" ht="12.75" x14ac:dyDescent="0.2">
      <c r="J707" s="41"/>
    </row>
    <row r="708" spans="10:10" ht="12.75" x14ac:dyDescent="0.2">
      <c r="J708" s="41"/>
    </row>
    <row r="709" spans="10:10" ht="12.75" x14ac:dyDescent="0.2">
      <c r="J709" s="41"/>
    </row>
    <row r="710" spans="10:10" ht="12.75" x14ac:dyDescent="0.2">
      <c r="J710" s="41"/>
    </row>
    <row r="711" spans="10:10" ht="12.75" x14ac:dyDescent="0.2">
      <c r="J711" s="41"/>
    </row>
    <row r="712" spans="10:10" ht="12.75" x14ac:dyDescent="0.2">
      <c r="J712" s="41"/>
    </row>
    <row r="713" spans="10:10" ht="12.75" x14ac:dyDescent="0.2">
      <c r="J713" s="41"/>
    </row>
    <row r="714" spans="10:10" ht="12.75" x14ac:dyDescent="0.2">
      <c r="J714" s="41"/>
    </row>
    <row r="715" spans="10:10" ht="12.75" x14ac:dyDescent="0.2">
      <c r="J715" s="41"/>
    </row>
    <row r="716" spans="10:10" ht="12.75" x14ac:dyDescent="0.2">
      <c r="J716" s="41"/>
    </row>
    <row r="717" spans="10:10" ht="12.75" x14ac:dyDescent="0.2">
      <c r="J717" s="41"/>
    </row>
    <row r="718" spans="10:10" ht="12.75" x14ac:dyDescent="0.2">
      <c r="J718" s="41"/>
    </row>
    <row r="719" spans="10:10" ht="12.75" x14ac:dyDescent="0.2">
      <c r="J719" s="41"/>
    </row>
    <row r="720" spans="10:10" ht="12.75" x14ac:dyDescent="0.2">
      <c r="J720" s="41"/>
    </row>
    <row r="721" spans="10:10" ht="12.75" x14ac:dyDescent="0.2">
      <c r="J721" s="41"/>
    </row>
    <row r="722" spans="10:10" ht="12.75" x14ac:dyDescent="0.2">
      <c r="J722" s="41"/>
    </row>
    <row r="723" spans="10:10" ht="12.75" x14ac:dyDescent="0.2">
      <c r="J723" s="41"/>
    </row>
    <row r="724" spans="10:10" ht="12.75" x14ac:dyDescent="0.2">
      <c r="J724" s="41"/>
    </row>
    <row r="725" spans="10:10" ht="12.75" x14ac:dyDescent="0.2">
      <c r="J725" s="41"/>
    </row>
    <row r="726" spans="10:10" ht="12.75" x14ac:dyDescent="0.2">
      <c r="J726" s="41"/>
    </row>
    <row r="727" spans="10:10" ht="12.75" x14ac:dyDescent="0.2">
      <c r="J727" s="41"/>
    </row>
    <row r="728" spans="10:10" ht="12.75" x14ac:dyDescent="0.2">
      <c r="J728" s="41"/>
    </row>
    <row r="729" spans="10:10" ht="12.75" x14ac:dyDescent="0.2">
      <c r="J729" s="41"/>
    </row>
    <row r="730" spans="10:10" ht="12.75" x14ac:dyDescent="0.2">
      <c r="J730" s="41"/>
    </row>
    <row r="731" spans="10:10" ht="12.75" x14ac:dyDescent="0.2">
      <c r="J731" s="41"/>
    </row>
    <row r="732" spans="10:10" ht="12.75" x14ac:dyDescent="0.2">
      <c r="J732" s="41"/>
    </row>
    <row r="733" spans="10:10" ht="12.75" x14ac:dyDescent="0.2">
      <c r="J733" s="41"/>
    </row>
    <row r="734" spans="10:10" ht="12.75" x14ac:dyDescent="0.2">
      <c r="J734" s="41"/>
    </row>
    <row r="735" spans="10:10" ht="12.75" x14ac:dyDescent="0.2">
      <c r="J735" s="41"/>
    </row>
    <row r="736" spans="10:10" ht="12.75" x14ac:dyDescent="0.2">
      <c r="J736" s="41"/>
    </row>
    <row r="737" spans="10:10" ht="12.75" x14ac:dyDescent="0.2">
      <c r="J737" s="41"/>
    </row>
    <row r="738" spans="10:10" ht="12.75" x14ac:dyDescent="0.2">
      <c r="J738" s="41"/>
    </row>
    <row r="739" spans="10:10" ht="12.75" x14ac:dyDescent="0.2">
      <c r="J739" s="41"/>
    </row>
    <row r="740" spans="10:10" ht="12.75" x14ac:dyDescent="0.2">
      <c r="J740" s="41"/>
    </row>
    <row r="741" spans="10:10" ht="12.75" x14ac:dyDescent="0.2">
      <c r="J741" s="41"/>
    </row>
    <row r="742" spans="10:10" ht="12.75" x14ac:dyDescent="0.2">
      <c r="J742" s="41"/>
    </row>
    <row r="743" spans="10:10" ht="12.75" x14ac:dyDescent="0.2">
      <c r="J743" s="41"/>
    </row>
    <row r="744" spans="10:10" ht="12.75" x14ac:dyDescent="0.2">
      <c r="J744" s="41"/>
    </row>
    <row r="745" spans="10:10" ht="12.75" x14ac:dyDescent="0.2">
      <c r="J745" s="41"/>
    </row>
    <row r="746" spans="10:10" ht="12.75" x14ac:dyDescent="0.2">
      <c r="J746" s="41"/>
    </row>
    <row r="747" spans="10:10" ht="12.75" x14ac:dyDescent="0.2">
      <c r="J747" s="41"/>
    </row>
    <row r="748" spans="10:10" ht="12.75" x14ac:dyDescent="0.2">
      <c r="J748" s="41"/>
    </row>
    <row r="749" spans="10:10" ht="12.75" x14ac:dyDescent="0.2">
      <c r="J749" s="41"/>
    </row>
    <row r="750" spans="10:10" ht="12.75" x14ac:dyDescent="0.2">
      <c r="J750" s="41"/>
    </row>
    <row r="751" spans="10:10" ht="12.75" x14ac:dyDescent="0.2">
      <c r="J751" s="41"/>
    </row>
    <row r="752" spans="10:10" ht="12.75" x14ac:dyDescent="0.2">
      <c r="J752" s="41"/>
    </row>
    <row r="753" spans="10:10" ht="12.75" x14ac:dyDescent="0.2">
      <c r="J753" s="41"/>
    </row>
    <row r="754" spans="10:10" ht="12.75" x14ac:dyDescent="0.2">
      <c r="J754" s="41"/>
    </row>
    <row r="755" spans="10:10" ht="12.75" x14ac:dyDescent="0.2">
      <c r="J755" s="41"/>
    </row>
    <row r="756" spans="10:10" ht="12.75" x14ac:dyDescent="0.2">
      <c r="J756" s="41"/>
    </row>
    <row r="757" spans="10:10" ht="12.75" x14ac:dyDescent="0.2">
      <c r="J757" s="41"/>
    </row>
    <row r="758" spans="10:10" ht="12.75" x14ac:dyDescent="0.2">
      <c r="J758" s="41"/>
    </row>
    <row r="759" spans="10:10" ht="12.75" x14ac:dyDescent="0.2">
      <c r="J759" s="41"/>
    </row>
    <row r="760" spans="10:10" ht="12.75" x14ac:dyDescent="0.2">
      <c r="J760" s="41"/>
    </row>
    <row r="761" spans="10:10" ht="12.75" x14ac:dyDescent="0.2">
      <c r="J761" s="41"/>
    </row>
    <row r="762" spans="10:10" ht="12.75" x14ac:dyDescent="0.2">
      <c r="J762" s="41"/>
    </row>
    <row r="763" spans="10:10" ht="12.75" x14ac:dyDescent="0.2">
      <c r="J763" s="41"/>
    </row>
    <row r="764" spans="10:10" ht="12.75" x14ac:dyDescent="0.2">
      <c r="J764" s="41"/>
    </row>
    <row r="765" spans="10:10" ht="12.75" x14ac:dyDescent="0.2">
      <c r="J765" s="41"/>
    </row>
    <row r="766" spans="10:10" ht="12.75" x14ac:dyDescent="0.2">
      <c r="J766" s="41"/>
    </row>
    <row r="767" spans="10:10" ht="12.75" x14ac:dyDescent="0.2">
      <c r="J767" s="41"/>
    </row>
    <row r="768" spans="10:10" ht="12.75" x14ac:dyDescent="0.2">
      <c r="J768" s="41"/>
    </row>
    <row r="769" spans="10:10" ht="12.75" x14ac:dyDescent="0.2">
      <c r="J769" s="41"/>
    </row>
    <row r="770" spans="10:10" ht="12.75" x14ac:dyDescent="0.2">
      <c r="J770" s="41"/>
    </row>
    <row r="771" spans="10:10" ht="12.75" x14ac:dyDescent="0.2">
      <c r="J771" s="41"/>
    </row>
    <row r="772" spans="10:10" ht="12.75" x14ac:dyDescent="0.2">
      <c r="J772" s="41"/>
    </row>
    <row r="773" spans="10:10" ht="12.75" x14ac:dyDescent="0.2">
      <c r="J773" s="41"/>
    </row>
    <row r="774" spans="10:10" ht="12.75" x14ac:dyDescent="0.2">
      <c r="J774" s="41"/>
    </row>
    <row r="775" spans="10:10" ht="12.75" x14ac:dyDescent="0.2">
      <c r="J775" s="41"/>
    </row>
    <row r="776" spans="10:10" ht="12.75" x14ac:dyDescent="0.2">
      <c r="J776" s="41"/>
    </row>
    <row r="777" spans="10:10" ht="12.75" x14ac:dyDescent="0.2">
      <c r="J777" s="41"/>
    </row>
    <row r="778" spans="10:10" ht="12.75" x14ac:dyDescent="0.2">
      <c r="J778" s="41"/>
    </row>
    <row r="779" spans="10:10" ht="12.75" x14ac:dyDescent="0.2">
      <c r="J779" s="41"/>
    </row>
    <row r="780" spans="10:10" ht="12.75" x14ac:dyDescent="0.2">
      <c r="J780" s="41"/>
    </row>
    <row r="781" spans="10:10" ht="12.75" x14ac:dyDescent="0.2">
      <c r="J781" s="41"/>
    </row>
    <row r="782" spans="10:10" ht="12.75" x14ac:dyDescent="0.2">
      <c r="J782" s="41"/>
    </row>
    <row r="783" spans="10:10" ht="12.75" x14ac:dyDescent="0.2">
      <c r="J783" s="41"/>
    </row>
    <row r="784" spans="10:10" ht="12.75" x14ac:dyDescent="0.2">
      <c r="J784" s="41"/>
    </row>
    <row r="785" spans="10:10" ht="12.75" x14ac:dyDescent="0.2">
      <c r="J785" s="41"/>
    </row>
    <row r="786" spans="10:10" ht="12.75" x14ac:dyDescent="0.2">
      <c r="J786" s="41"/>
    </row>
    <row r="787" spans="10:10" ht="12.75" x14ac:dyDescent="0.2">
      <c r="J787" s="41"/>
    </row>
    <row r="788" spans="10:10" ht="12.75" x14ac:dyDescent="0.2">
      <c r="J788" s="41"/>
    </row>
    <row r="789" spans="10:10" ht="12.75" x14ac:dyDescent="0.2">
      <c r="J789" s="41"/>
    </row>
    <row r="790" spans="10:10" ht="12.75" x14ac:dyDescent="0.2">
      <c r="J790" s="41"/>
    </row>
    <row r="791" spans="10:10" ht="12.75" x14ac:dyDescent="0.2">
      <c r="J791" s="41"/>
    </row>
    <row r="792" spans="10:10" ht="12.75" x14ac:dyDescent="0.2">
      <c r="J792" s="41"/>
    </row>
    <row r="793" spans="10:10" ht="12.75" x14ac:dyDescent="0.2">
      <c r="J793" s="41"/>
    </row>
    <row r="794" spans="10:10" ht="12.75" x14ac:dyDescent="0.2">
      <c r="J794" s="41"/>
    </row>
    <row r="795" spans="10:10" ht="12.75" x14ac:dyDescent="0.2">
      <c r="J795" s="41"/>
    </row>
    <row r="796" spans="10:10" ht="12.75" x14ac:dyDescent="0.2">
      <c r="J796" s="41"/>
    </row>
    <row r="797" spans="10:10" ht="12.75" x14ac:dyDescent="0.2">
      <c r="J797" s="41"/>
    </row>
    <row r="798" spans="10:10" ht="12.75" x14ac:dyDescent="0.2">
      <c r="J798" s="41"/>
    </row>
    <row r="799" spans="10:10" ht="12.75" x14ac:dyDescent="0.2">
      <c r="J799" s="41"/>
    </row>
    <row r="800" spans="10:10" ht="12.75" x14ac:dyDescent="0.2">
      <c r="J800" s="41"/>
    </row>
    <row r="801" spans="10:10" ht="12.75" x14ac:dyDescent="0.2">
      <c r="J801" s="41"/>
    </row>
    <row r="802" spans="10:10" ht="12.75" x14ac:dyDescent="0.2">
      <c r="J802" s="41"/>
    </row>
    <row r="803" spans="10:10" ht="12.75" x14ac:dyDescent="0.2">
      <c r="J803" s="41"/>
    </row>
    <row r="804" spans="10:10" ht="12.75" x14ac:dyDescent="0.2">
      <c r="J804" s="41"/>
    </row>
    <row r="805" spans="10:10" ht="12.75" x14ac:dyDescent="0.2">
      <c r="J805" s="41"/>
    </row>
    <row r="806" spans="10:10" ht="12.75" x14ac:dyDescent="0.2">
      <c r="J806" s="41"/>
    </row>
    <row r="807" spans="10:10" ht="12.75" x14ac:dyDescent="0.2">
      <c r="J807" s="41"/>
    </row>
    <row r="808" spans="10:10" ht="12.75" x14ac:dyDescent="0.2">
      <c r="J808" s="41"/>
    </row>
    <row r="809" spans="10:10" ht="12.75" x14ac:dyDescent="0.2">
      <c r="J809" s="41"/>
    </row>
    <row r="810" spans="10:10" ht="12.75" x14ac:dyDescent="0.2">
      <c r="J810" s="41"/>
    </row>
    <row r="811" spans="10:10" ht="12.75" x14ac:dyDescent="0.2">
      <c r="J811" s="41"/>
    </row>
    <row r="812" spans="10:10" ht="12.75" x14ac:dyDescent="0.2">
      <c r="J812" s="41"/>
    </row>
    <row r="813" spans="10:10" ht="12.75" x14ac:dyDescent="0.2">
      <c r="J813" s="41"/>
    </row>
    <row r="814" spans="10:10" ht="12.75" x14ac:dyDescent="0.2">
      <c r="J814" s="41"/>
    </row>
    <row r="815" spans="10:10" ht="12.75" x14ac:dyDescent="0.2">
      <c r="J815" s="41"/>
    </row>
    <row r="816" spans="10:10" ht="12.75" x14ac:dyDescent="0.2">
      <c r="J816" s="41"/>
    </row>
    <row r="817" spans="10:10" ht="12.75" x14ac:dyDescent="0.2">
      <c r="J817" s="41"/>
    </row>
    <row r="818" spans="10:10" ht="12.75" x14ac:dyDescent="0.2">
      <c r="J818" s="41"/>
    </row>
    <row r="819" spans="10:10" ht="12.75" x14ac:dyDescent="0.2">
      <c r="J819" s="41"/>
    </row>
    <row r="820" spans="10:10" ht="12.75" x14ac:dyDescent="0.2">
      <c r="J820" s="41"/>
    </row>
    <row r="821" spans="10:10" ht="12.75" x14ac:dyDescent="0.2">
      <c r="J821" s="41"/>
    </row>
    <row r="822" spans="10:10" ht="12.75" x14ac:dyDescent="0.2">
      <c r="J822" s="41"/>
    </row>
    <row r="823" spans="10:10" ht="12.75" x14ac:dyDescent="0.2">
      <c r="J823" s="41"/>
    </row>
    <row r="824" spans="10:10" ht="12.75" x14ac:dyDescent="0.2">
      <c r="J824" s="41"/>
    </row>
    <row r="825" spans="10:10" ht="12.75" x14ac:dyDescent="0.2">
      <c r="J825" s="41"/>
    </row>
    <row r="826" spans="10:10" ht="12.75" x14ac:dyDescent="0.2">
      <c r="J826" s="41"/>
    </row>
    <row r="827" spans="10:10" ht="12.75" x14ac:dyDescent="0.2">
      <c r="J827" s="41"/>
    </row>
    <row r="828" spans="10:10" ht="12.75" x14ac:dyDescent="0.2">
      <c r="J828" s="41"/>
    </row>
    <row r="829" spans="10:10" ht="12.75" x14ac:dyDescent="0.2">
      <c r="J829" s="41"/>
    </row>
    <row r="830" spans="10:10" ht="12.75" x14ac:dyDescent="0.2">
      <c r="J830" s="41"/>
    </row>
    <row r="831" spans="10:10" ht="12.75" x14ac:dyDescent="0.2">
      <c r="J831" s="41"/>
    </row>
    <row r="832" spans="10:10" ht="12.75" x14ac:dyDescent="0.2">
      <c r="J832" s="41"/>
    </row>
    <row r="833" spans="10:10" ht="12.75" x14ac:dyDescent="0.2">
      <c r="J833" s="41"/>
    </row>
    <row r="834" spans="10:10" ht="12.75" x14ac:dyDescent="0.2">
      <c r="J834" s="41"/>
    </row>
    <row r="835" spans="10:10" ht="12.75" x14ac:dyDescent="0.2">
      <c r="J835" s="41"/>
    </row>
    <row r="836" spans="10:10" ht="12.75" x14ac:dyDescent="0.2">
      <c r="J836" s="41"/>
    </row>
    <row r="837" spans="10:10" ht="12.75" x14ac:dyDescent="0.2">
      <c r="J837" s="41"/>
    </row>
    <row r="838" spans="10:10" ht="12.75" x14ac:dyDescent="0.2">
      <c r="J838" s="41"/>
    </row>
    <row r="839" spans="10:10" ht="12.75" x14ac:dyDescent="0.2">
      <c r="J839" s="41"/>
    </row>
    <row r="840" spans="10:10" ht="12.75" x14ac:dyDescent="0.2">
      <c r="J840" s="41"/>
    </row>
    <row r="841" spans="10:10" ht="12.75" x14ac:dyDescent="0.2">
      <c r="J841" s="41"/>
    </row>
    <row r="842" spans="10:10" ht="12.75" x14ac:dyDescent="0.2">
      <c r="J842" s="41"/>
    </row>
    <row r="843" spans="10:10" ht="12.75" x14ac:dyDescent="0.2">
      <c r="J843" s="41"/>
    </row>
    <row r="844" spans="10:10" ht="12.75" x14ac:dyDescent="0.2">
      <c r="J844" s="41"/>
    </row>
    <row r="845" spans="10:10" ht="12.75" x14ac:dyDescent="0.2">
      <c r="J845" s="41"/>
    </row>
    <row r="846" spans="10:10" ht="12.75" x14ac:dyDescent="0.2">
      <c r="J846" s="41"/>
    </row>
    <row r="847" spans="10:10" ht="12.75" x14ac:dyDescent="0.2">
      <c r="J847" s="41"/>
    </row>
    <row r="848" spans="10:10" ht="12.75" x14ac:dyDescent="0.2">
      <c r="J848" s="41"/>
    </row>
    <row r="849" spans="10:10" ht="12.75" x14ac:dyDescent="0.2">
      <c r="J849" s="41"/>
    </row>
    <row r="850" spans="10:10" ht="12.75" x14ac:dyDescent="0.2">
      <c r="J850" s="41"/>
    </row>
    <row r="851" spans="10:10" ht="12.75" x14ac:dyDescent="0.2">
      <c r="J851" s="41"/>
    </row>
    <row r="852" spans="10:10" ht="12.75" x14ac:dyDescent="0.2">
      <c r="J852" s="41"/>
    </row>
    <row r="853" spans="10:10" ht="12.75" x14ac:dyDescent="0.2">
      <c r="J853" s="41"/>
    </row>
    <row r="854" spans="10:10" ht="12.75" x14ac:dyDescent="0.2">
      <c r="J854" s="41"/>
    </row>
    <row r="855" spans="10:10" ht="12.75" x14ac:dyDescent="0.2">
      <c r="J855" s="41"/>
    </row>
    <row r="856" spans="10:10" ht="12.75" x14ac:dyDescent="0.2">
      <c r="J856" s="41"/>
    </row>
    <row r="857" spans="10:10" ht="12.75" x14ac:dyDescent="0.2">
      <c r="J857" s="41"/>
    </row>
    <row r="858" spans="10:10" ht="12.75" x14ac:dyDescent="0.2">
      <c r="J858" s="41"/>
    </row>
    <row r="859" spans="10:10" ht="12.75" x14ac:dyDescent="0.2">
      <c r="J859" s="41"/>
    </row>
    <row r="860" spans="10:10" ht="12.75" x14ac:dyDescent="0.2">
      <c r="J860" s="41"/>
    </row>
    <row r="861" spans="10:10" ht="12.75" x14ac:dyDescent="0.2">
      <c r="J861" s="41"/>
    </row>
    <row r="862" spans="10:10" ht="12.75" x14ac:dyDescent="0.2">
      <c r="J862" s="41"/>
    </row>
    <row r="863" spans="10:10" ht="12.75" x14ac:dyDescent="0.2">
      <c r="J863" s="41"/>
    </row>
    <row r="864" spans="10:10" ht="12.75" x14ac:dyDescent="0.2">
      <c r="J864" s="41"/>
    </row>
    <row r="865" spans="10:10" ht="12.75" x14ac:dyDescent="0.2">
      <c r="J865" s="41"/>
    </row>
    <row r="866" spans="10:10" ht="12.75" x14ac:dyDescent="0.2">
      <c r="J866" s="41"/>
    </row>
    <row r="867" spans="10:10" ht="12.75" x14ac:dyDescent="0.2">
      <c r="J867" s="41"/>
    </row>
    <row r="868" spans="10:10" ht="12.75" x14ac:dyDescent="0.2">
      <c r="J868" s="41"/>
    </row>
    <row r="869" spans="10:10" ht="12.75" x14ac:dyDescent="0.2">
      <c r="J869" s="41"/>
    </row>
    <row r="870" spans="10:10" ht="12.75" x14ac:dyDescent="0.2">
      <c r="J870" s="41"/>
    </row>
    <row r="871" spans="10:10" ht="12.75" x14ac:dyDescent="0.2">
      <c r="J871" s="41"/>
    </row>
    <row r="872" spans="10:10" ht="12.75" x14ac:dyDescent="0.2">
      <c r="J872" s="41"/>
    </row>
    <row r="873" spans="10:10" ht="12.75" x14ac:dyDescent="0.2">
      <c r="J873" s="41"/>
    </row>
    <row r="874" spans="10:10" ht="12.75" x14ac:dyDescent="0.2">
      <c r="J874" s="41"/>
    </row>
    <row r="875" spans="10:10" ht="12.75" x14ac:dyDescent="0.2">
      <c r="J875" s="41"/>
    </row>
    <row r="876" spans="10:10" ht="12.75" x14ac:dyDescent="0.2">
      <c r="J876" s="41"/>
    </row>
    <row r="877" spans="10:10" ht="12.75" x14ac:dyDescent="0.2">
      <c r="J877" s="41"/>
    </row>
    <row r="878" spans="10:10" ht="12.75" x14ac:dyDescent="0.2">
      <c r="J878" s="41"/>
    </row>
    <row r="879" spans="10:10" ht="12.75" x14ac:dyDescent="0.2">
      <c r="J879" s="41"/>
    </row>
    <row r="880" spans="10:10" ht="12.75" x14ac:dyDescent="0.2">
      <c r="J880" s="41"/>
    </row>
    <row r="881" spans="10:10" ht="12.75" x14ac:dyDescent="0.2">
      <c r="J881" s="41"/>
    </row>
    <row r="882" spans="10:10" ht="12.75" x14ac:dyDescent="0.2">
      <c r="J882" s="41"/>
    </row>
    <row r="883" spans="10:10" ht="12.75" x14ac:dyDescent="0.2">
      <c r="J883" s="41"/>
    </row>
    <row r="884" spans="10:10" ht="12.75" x14ac:dyDescent="0.2">
      <c r="J884" s="41"/>
    </row>
    <row r="885" spans="10:10" ht="12.75" x14ac:dyDescent="0.2">
      <c r="J885" s="41"/>
    </row>
    <row r="886" spans="10:10" ht="12.75" x14ac:dyDescent="0.2">
      <c r="J886" s="41"/>
    </row>
    <row r="887" spans="10:10" ht="12.75" x14ac:dyDescent="0.2">
      <c r="J887" s="41"/>
    </row>
    <row r="888" spans="10:10" ht="12.75" x14ac:dyDescent="0.2">
      <c r="J888" s="41"/>
    </row>
    <row r="889" spans="10:10" ht="12.75" x14ac:dyDescent="0.2">
      <c r="J889" s="41"/>
    </row>
    <row r="890" spans="10:10" ht="12.75" x14ac:dyDescent="0.2">
      <c r="J890" s="41"/>
    </row>
    <row r="891" spans="10:10" ht="12.75" x14ac:dyDescent="0.2">
      <c r="J891" s="41"/>
    </row>
    <row r="892" spans="10:10" ht="12.75" x14ac:dyDescent="0.2">
      <c r="J892" s="41"/>
    </row>
    <row r="893" spans="10:10" ht="12.75" x14ac:dyDescent="0.2">
      <c r="J893" s="41"/>
    </row>
    <row r="894" spans="10:10" ht="12.75" x14ac:dyDescent="0.2">
      <c r="J894" s="41"/>
    </row>
    <row r="895" spans="10:10" ht="12.75" x14ac:dyDescent="0.2">
      <c r="J895" s="41"/>
    </row>
    <row r="896" spans="10:10" ht="12.75" x14ac:dyDescent="0.2">
      <c r="J896" s="41"/>
    </row>
    <row r="897" spans="10:10" ht="12.75" x14ac:dyDescent="0.2">
      <c r="J897" s="41"/>
    </row>
    <row r="898" spans="10:10" ht="12.75" x14ac:dyDescent="0.2">
      <c r="J898" s="41"/>
    </row>
    <row r="899" spans="10:10" ht="12.75" x14ac:dyDescent="0.2">
      <c r="J899" s="41"/>
    </row>
    <row r="900" spans="10:10" ht="12.75" x14ac:dyDescent="0.2">
      <c r="J900" s="41"/>
    </row>
    <row r="901" spans="10:10" ht="12.75" x14ac:dyDescent="0.2">
      <c r="J901" s="41"/>
    </row>
    <row r="902" spans="10:10" ht="12.75" x14ac:dyDescent="0.2">
      <c r="J902" s="41"/>
    </row>
    <row r="903" spans="10:10" ht="12.75" x14ac:dyDescent="0.2">
      <c r="J903" s="41"/>
    </row>
    <row r="904" spans="10:10" ht="12.75" x14ac:dyDescent="0.2">
      <c r="J904" s="41"/>
    </row>
    <row r="905" spans="10:10" ht="12.75" x14ac:dyDescent="0.2">
      <c r="J905" s="41"/>
    </row>
    <row r="906" spans="10:10" ht="12.75" x14ac:dyDescent="0.2">
      <c r="J906" s="41"/>
    </row>
    <row r="907" spans="10:10" ht="12.75" x14ac:dyDescent="0.2">
      <c r="J907" s="41"/>
    </row>
    <row r="908" spans="10:10" ht="12.75" x14ac:dyDescent="0.2">
      <c r="J908" s="41"/>
    </row>
    <row r="909" spans="10:10" ht="12.75" x14ac:dyDescent="0.2">
      <c r="J909" s="41"/>
    </row>
    <row r="910" spans="10:10" ht="12.75" x14ac:dyDescent="0.2">
      <c r="J910" s="41"/>
    </row>
    <row r="911" spans="10:10" ht="12.75" x14ac:dyDescent="0.2">
      <c r="J911" s="41"/>
    </row>
    <row r="912" spans="10:10" ht="12.75" x14ac:dyDescent="0.2">
      <c r="J912" s="41"/>
    </row>
    <row r="913" spans="10:10" ht="12.75" x14ac:dyDescent="0.2">
      <c r="J913" s="41"/>
    </row>
    <row r="914" spans="10:10" ht="12.75" x14ac:dyDescent="0.2">
      <c r="J914" s="41"/>
    </row>
    <row r="915" spans="10:10" ht="12.75" x14ac:dyDescent="0.2">
      <c r="J915" s="41"/>
    </row>
    <row r="916" spans="10:10" ht="12.75" x14ac:dyDescent="0.2">
      <c r="J916" s="41"/>
    </row>
    <row r="917" spans="10:10" ht="12.75" x14ac:dyDescent="0.2">
      <c r="J917" s="41"/>
    </row>
    <row r="918" spans="10:10" ht="12.75" x14ac:dyDescent="0.2">
      <c r="J918" s="41"/>
    </row>
    <row r="919" spans="10:10" ht="12.75" x14ac:dyDescent="0.2">
      <c r="J919" s="41"/>
    </row>
    <row r="920" spans="10:10" ht="12.75" x14ac:dyDescent="0.2">
      <c r="J920" s="41"/>
    </row>
    <row r="921" spans="10:10" ht="12.75" x14ac:dyDescent="0.2">
      <c r="J921" s="41"/>
    </row>
    <row r="922" spans="10:10" ht="12.75" x14ac:dyDescent="0.2">
      <c r="J922" s="41"/>
    </row>
    <row r="923" spans="10:10" ht="12.75" x14ac:dyDescent="0.2">
      <c r="J923" s="41"/>
    </row>
    <row r="924" spans="10:10" ht="12.75" x14ac:dyDescent="0.2">
      <c r="J924" s="41"/>
    </row>
    <row r="925" spans="10:10" ht="12.75" x14ac:dyDescent="0.2">
      <c r="J925" s="41"/>
    </row>
    <row r="926" spans="10:10" ht="12.75" x14ac:dyDescent="0.2">
      <c r="J926" s="41"/>
    </row>
    <row r="927" spans="10:10" ht="12.75" x14ac:dyDescent="0.2">
      <c r="J927" s="41"/>
    </row>
    <row r="928" spans="10:10" ht="12.75" x14ac:dyDescent="0.2">
      <c r="J928" s="41"/>
    </row>
    <row r="929" spans="10:10" ht="12.75" x14ac:dyDescent="0.2">
      <c r="J929" s="41"/>
    </row>
    <row r="930" spans="10:10" ht="12.75" x14ac:dyDescent="0.2">
      <c r="J930" s="41"/>
    </row>
    <row r="931" spans="10:10" ht="12.75" x14ac:dyDescent="0.2">
      <c r="J931" s="41"/>
    </row>
    <row r="932" spans="10:10" ht="12.75" x14ac:dyDescent="0.2">
      <c r="J932" s="41"/>
    </row>
    <row r="933" spans="10:10" ht="12.75" x14ac:dyDescent="0.2">
      <c r="J933" s="41"/>
    </row>
    <row r="934" spans="10:10" ht="12.75" x14ac:dyDescent="0.2">
      <c r="J934" s="41"/>
    </row>
    <row r="935" spans="10:10" ht="12.75" x14ac:dyDescent="0.2">
      <c r="J935" s="41"/>
    </row>
    <row r="936" spans="10:10" ht="12.75" x14ac:dyDescent="0.2">
      <c r="J936" s="41"/>
    </row>
    <row r="937" spans="10:10" ht="12.75" x14ac:dyDescent="0.2">
      <c r="J937" s="41"/>
    </row>
    <row r="938" spans="10:10" ht="12.75" x14ac:dyDescent="0.2">
      <c r="J938" s="41"/>
    </row>
    <row r="939" spans="10:10" ht="12.75" x14ac:dyDescent="0.2">
      <c r="J939" s="41"/>
    </row>
    <row r="940" spans="10:10" ht="12.75" x14ac:dyDescent="0.2">
      <c r="J940" s="41"/>
    </row>
    <row r="941" spans="10:10" ht="12.75" x14ac:dyDescent="0.2">
      <c r="J941" s="41"/>
    </row>
    <row r="942" spans="10:10" ht="12.75" x14ac:dyDescent="0.2">
      <c r="J942" s="41"/>
    </row>
    <row r="943" spans="10:10" ht="12.75" x14ac:dyDescent="0.2">
      <c r="J943" s="41"/>
    </row>
    <row r="944" spans="10:10" ht="12.75" x14ac:dyDescent="0.2">
      <c r="J944" s="41"/>
    </row>
    <row r="945" spans="10:10" ht="12.75" x14ac:dyDescent="0.2">
      <c r="J945" s="41"/>
    </row>
    <row r="946" spans="10:10" ht="12.75" x14ac:dyDescent="0.2">
      <c r="J946" s="41"/>
    </row>
    <row r="947" spans="10:10" ht="12.75" x14ac:dyDescent="0.2">
      <c r="J947" s="41"/>
    </row>
    <row r="948" spans="10:10" ht="12.75" x14ac:dyDescent="0.2">
      <c r="J948" s="41"/>
    </row>
    <row r="949" spans="10:10" ht="12.75" x14ac:dyDescent="0.2">
      <c r="J949" s="41"/>
    </row>
    <row r="950" spans="10:10" ht="12.75" x14ac:dyDescent="0.2">
      <c r="J950" s="41"/>
    </row>
    <row r="951" spans="10:10" ht="12.75" x14ac:dyDescent="0.2">
      <c r="J951" s="41"/>
    </row>
    <row r="952" spans="10:10" ht="12.75" x14ac:dyDescent="0.2">
      <c r="J952" s="41"/>
    </row>
    <row r="953" spans="10:10" ht="12.75" x14ac:dyDescent="0.2">
      <c r="J953" s="41"/>
    </row>
    <row r="954" spans="10:10" ht="12.75" x14ac:dyDescent="0.2">
      <c r="J954" s="41"/>
    </row>
    <row r="955" spans="10:10" ht="12.75" x14ac:dyDescent="0.2">
      <c r="J955" s="41"/>
    </row>
    <row r="956" spans="10:10" ht="12.75" x14ac:dyDescent="0.2">
      <c r="J956" s="41"/>
    </row>
    <row r="957" spans="10:10" ht="12.75" x14ac:dyDescent="0.2">
      <c r="J957" s="41"/>
    </row>
    <row r="958" spans="10:10" ht="12.75" x14ac:dyDescent="0.2">
      <c r="J958" s="41"/>
    </row>
    <row r="959" spans="10:10" ht="12.75" x14ac:dyDescent="0.2">
      <c r="J959" s="41"/>
    </row>
    <row r="960" spans="10:10" ht="12.75" x14ac:dyDescent="0.2">
      <c r="J960" s="41"/>
    </row>
    <row r="961" spans="10:10" ht="12.75" x14ac:dyDescent="0.2">
      <c r="J961" s="41"/>
    </row>
    <row r="962" spans="10:10" ht="12.75" x14ac:dyDescent="0.2">
      <c r="J962" s="41"/>
    </row>
    <row r="963" spans="10:10" ht="12.75" x14ac:dyDescent="0.2">
      <c r="J963" s="41"/>
    </row>
    <row r="964" spans="10:10" ht="12.75" x14ac:dyDescent="0.2">
      <c r="J964" s="41"/>
    </row>
    <row r="965" spans="10:10" ht="12.75" x14ac:dyDescent="0.2">
      <c r="J965" s="41"/>
    </row>
    <row r="966" spans="10:10" ht="12.75" x14ac:dyDescent="0.2">
      <c r="J966" s="41"/>
    </row>
    <row r="967" spans="10:10" ht="12.75" x14ac:dyDescent="0.2">
      <c r="J967" s="41"/>
    </row>
    <row r="968" spans="10:10" ht="12.75" x14ac:dyDescent="0.2">
      <c r="J968" s="41"/>
    </row>
    <row r="969" spans="10:10" ht="12.75" x14ac:dyDescent="0.2">
      <c r="J969" s="41"/>
    </row>
    <row r="970" spans="10:10" ht="12.75" x14ac:dyDescent="0.2">
      <c r="J970" s="41"/>
    </row>
    <row r="971" spans="10:10" ht="12.75" x14ac:dyDescent="0.2">
      <c r="J971" s="41"/>
    </row>
    <row r="972" spans="10:10" ht="12.75" x14ac:dyDescent="0.2">
      <c r="J972" s="41"/>
    </row>
    <row r="973" spans="10:10" ht="12.75" x14ac:dyDescent="0.2">
      <c r="J973" s="41"/>
    </row>
    <row r="974" spans="10:10" ht="12.75" x14ac:dyDescent="0.2">
      <c r="J974" s="41"/>
    </row>
    <row r="975" spans="10:10" ht="12.75" x14ac:dyDescent="0.2">
      <c r="J975" s="41"/>
    </row>
    <row r="976" spans="10:10" ht="12.75" x14ac:dyDescent="0.2">
      <c r="J976" s="41"/>
    </row>
    <row r="977" spans="10:10" ht="12.75" x14ac:dyDescent="0.2">
      <c r="J977" s="41"/>
    </row>
    <row r="978" spans="10:10" ht="12.75" x14ac:dyDescent="0.2">
      <c r="J978" s="41"/>
    </row>
    <row r="979" spans="10:10" ht="12.75" x14ac:dyDescent="0.2">
      <c r="J979" s="41"/>
    </row>
    <row r="980" spans="10:10" ht="12.75" x14ac:dyDescent="0.2">
      <c r="J980" s="41"/>
    </row>
    <row r="981" spans="10:10" ht="12.75" x14ac:dyDescent="0.2">
      <c r="J981" s="41"/>
    </row>
    <row r="982" spans="10:10" ht="12.75" x14ac:dyDescent="0.2">
      <c r="J982" s="41"/>
    </row>
    <row r="983" spans="10:10" ht="12.75" x14ac:dyDescent="0.2">
      <c r="J983" s="41"/>
    </row>
    <row r="984" spans="10:10" ht="12.75" x14ac:dyDescent="0.2">
      <c r="J984" s="41"/>
    </row>
    <row r="985" spans="10:10" ht="12.75" x14ac:dyDescent="0.2">
      <c r="J985" s="41"/>
    </row>
    <row r="986" spans="10:10" ht="12.75" x14ac:dyDescent="0.2">
      <c r="J986" s="41"/>
    </row>
    <row r="987" spans="10:10" ht="12.75" x14ac:dyDescent="0.2">
      <c r="J987" s="41"/>
    </row>
    <row r="988" spans="10:10" ht="12.75" x14ac:dyDescent="0.2">
      <c r="J988" s="41"/>
    </row>
    <row r="989" spans="10:10" ht="12.75" x14ac:dyDescent="0.2">
      <c r="J989" s="41"/>
    </row>
    <row r="990" spans="10:10" ht="12.75" x14ac:dyDescent="0.2">
      <c r="J990" s="41"/>
    </row>
    <row r="991" spans="10:10" ht="12.75" x14ac:dyDescent="0.2">
      <c r="J991" s="41"/>
    </row>
    <row r="992" spans="10:10" ht="12.75" x14ac:dyDescent="0.2">
      <c r="J992" s="41"/>
    </row>
    <row r="993" spans="10:10" ht="12.75" x14ac:dyDescent="0.2">
      <c r="J993" s="41"/>
    </row>
    <row r="994" spans="10:10" ht="12.75" x14ac:dyDescent="0.2">
      <c r="J994" s="41"/>
    </row>
    <row r="995" spans="10:10" ht="12.75" x14ac:dyDescent="0.2">
      <c r="J995" s="41"/>
    </row>
    <row r="996" spans="10:10" ht="12.75" x14ac:dyDescent="0.2">
      <c r="J996" s="41"/>
    </row>
    <row r="997" spans="10:10" ht="12.75" x14ac:dyDescent="0.2">
      <c r="J997" s="41"/>
    </row>
    <row r="998" spans="10:10" ht="12.75" x14ac:dyDescent="0.2">
      <c r="J998" s="41"/>
    </row>
    <row r="999" spans="10:10" ht="12.75" x14ac:dyDescent="0.2">
      <c r="J999" s="41"/>
    </row>
    <row r="1000" spans="10:10" ht="12.75" x14ac:dyDescent="0.2">
      <c r="J1000" s="41"/>
    </row>
    <row r="1001" spans="10:10" ht="12.75" x14ac:dyDescent="0.2">
      <c r="J1001" s="41"/>
    </row>
    <row r="1002" spans="10:10" ht="12.75" x14ac:dyDescent="0.2">
      <c r="J1002" s="41"/>
    </row>
    <row r="1003" spans="10:10" ht="12.75" x14ac:dyDescent="0.2">
      <c r="J1003" s="41"/>
    </row>
    <row r="1004" spans="10:10" ht="12.75" x14ac:dyDescent="0.2">
      <c r="J1004" s="41"/>
    </row>
    <row r="1005" spans="10:10" ht="12.75" x14ac:dyDescent="0.2">
      <c r="J1005" s="41"/>
    </row>
    <row r="1006" spans="10:10" ht="12.75" x14ac:dyDescent="0.2">
      <c r="J1006" s="41"/>
    </row>
    <row r="1007" spans="10:10" ht="12.75" x14ac:dyDescent="0.2">
      <c r="J1007" s="41"/>
    </row>
    <row r="1008" spans="10:10" ht="12.75" x14ac:dyDescent="0.2">
      <c r="J1008" s="41"/>
    </row>
    <row r="1009" spans="10:10" ht="12.75" x14ac:dyDescent="0.2">
      <c r="J1009" s="41"/>
    </row>
    <row r="1010" spans="10:10" ht="12.75" x14ac:dyDescent="0.2">
      <c r="J1010" s="41"/>
    </row>
    <row r="1011" spans="10:10" ht="12.75" x14ac:dyDescent="0.2">
      <c r="J1011" s="41"/>
    </row>
    <row r="1012" spans="10:10" ht="12.75" x14ac:dyDescent="0.2">
      <c r="J1012" s="41"/>
    </row>
    <row r="1013" spans="10:10" ht="12.75" x14ac:dyDescent="0.2">
      <c r="J1013" s="41"/>
    </row>
    <row r="1014" spans="10:10" ht="12.75" x14ac:dyDescent="0.2">
      <c r="J1014" s="41"/>
    </row>
    <row r="1015" spans="10:10" ht="12.75" x14ac:dyDescent="0.2">
      <c r="J1015" s="41"/>
    </row>
    <row r="1016" spans="10:10" ht="12.75" x14ac:dyDescent="0.2">
      <c r="J1016" s="41"/>
    </row>
    <row r="1017" spans="10:10" ht="12.75" x14ac:dyDescent="0.2">
      <c r="J1017" s="41"/>
    </row>
    <row r="1018" spans="10:10" ht="12.75" x14ac:dyDescent="0.2">
      <c r="J1018" s="41"/>
    </row>
    <row r="1019" spans="10:10" ht="12.75" x14ac:dyDescent="0.2">
      <c r="J1019" s="41"/>
    </row>
  </sheetData>
  <mergeCells count="3">
    <mergeCell ref="A1:H1"/>
    <mergeCell ref="A2:H2"/>
    <mergeCell ref="A3:H3"/>
  </mergeCells>
  <printOptions horizontalCentered="1" gridLines="1"/>
  <pageMargins left="0.7" right="0.7" top="0.75" bottom="0.75" header="0" footer="0"/>
  <pageSetup paperSize="9" pageOrder="overThenDown" orientation="portrait" cellComments="atEnd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0"/>
  <sheetViews>
    <sheetView workbookViewId="0">
      <selection activeCell="H11" sqref="H11"/>
    </sheetView>
  </sheetViews>
  <sheetFormatPr defaultColWidth="14.42578125" defaultRowHeight="15" customHeight="1" x14ac:dyDescent="0.2"/>
  <cols>
    <col min="1" max="1" width="9.140625" customWidth="1"/>
    <col min="2" max="2" width="9.85546875" customWidth="1"/>
    <col min="3" max="5" width="9.28515625" customWidth="1"/>
    <col min="6" max="6" width="9.140625" customWidth="1"/>
    <col min="7" max="7" width="9.5703125" customWidth="1"/>
    <col min="8" max="8" width="9.140625" customWidth="1"/>
    <col min="9" max="9" width="10.28515625" customWidth="1"/>
    <col min="10" max="10" width="8.7109375" customWidth="1"/>
  </cols>
  <sheetData>
    <row r="1" spans="1:10" ht="12.75" customHeight="1" x14ac:dyDescent="0.2">
      <c r="A1" s="60" t="s">
        <v>122</v>
      </c>
      <c r="B1" s="61" t="s">
        <v>123</v>
      </c>
      <c r="C1" s="61" t="s">
        <v>124</v>
      </c>
      <c r="D1" s="61" t="s">
        <v>125</v>
      </c>
      <c r="E1" s="61" t="s">
        <v>126</v>
      </c>
      <c r="F1" s="61" t="s">
        <v>127</v>
      </c>
      <c r="G1" s="62" t="s">
        <v>128</v>
      </c>
      <c r="H1" s="63"/>
      <c r="I1" s="4"/>
    </row>
    <row r="2" spans="1:10" ht="12.75" customHeight="1" x14ac:dyDescent="0.2">
      <c r="A2" s="64">
        <v>0</v>
      </c>
      <c r="B2" s="65">
        <v>4035.52</v>
      </c>
      <c r="C2" s="65">
        <v>0</v>
      </c>
      <c r="D2" s="65">
        <v>322.83999999999997</v>
      </c>
      <c r="E2" s="65">
        <v>523</v>
      </c>
      <c r="F2" s="65">
        <v>509.25</v>
      </c>
      <c r="G2" s="76">
        <v>406.63</v>
      </c>
      <c r="H2" s="65"/>
      <c r="I2" s="18"/>
      <c r="J2" s="18"/>
    </row>
    <row r="3" spans="1:10" ht="12.75" customHeight="1" x14ac:dyDescent="0.2">
      <c r="A3" s="64">
        <v>1</v>
      </c>
      <c r="B3" s="65">
        <v>4035.52</v>
      </c>
      <c r="C3" s="65">
        <v>134.53</v>
      </c>
      <c r="D3" s="65">
        <v>333.6</v>
      </c>
      <c r="E3" s="65">
        <v>540.44000000000005</v>
      </c>
      <c r="F3" s="65">
        <v>526.23</v>
      </c>
      <c r="G3" s="76">
        <v>426.19</v>
      </c>
      <c r="H3" s="65"/>
      <c r="I3" s="18"/>
      <c r="J3" s="18"/>
    </row>
    <row r="4" spans="1:10" ht="12.75" customHeight="1" x14ac:dyDescent="0.2">
      <c r="A4" s="64">
        <v>2</v>
      </c>
      <c r="B4" s="65">
        <v>4035.52</v>
      </c>
      <c r="C4" s="65">
        <v>269.06</v>
      </c>
      <c r="D4" s="65">
        <v>344.37</v>
      </c>
      <c r="E4" s="65">
        <v>557.87</v>
      </c>
      <c r="F4" s="65">
        <v>543.21</v>
      </c>
      <c r="G4" s="76">
        <v>445.75</v>
      </c>
      <c r="H4" s="65"/>
      <c r="I4" s="18"/>
      <c r="J4" s="18"/>
    </row>
    <row r="5" spans="1:10" ht="12.75" customHeight="1" x14ac:dyDescent="0.2">
      <c r="A5" s="64">
        <v>3</v>
      </c>
      <c r="B5" s="65">
        <v>4035.52</v>
      </c>
      <c r="C5" s="65">
        <v>403.59</v>
      </c>
      <c r="D5" s="65">
        <v>355.13</v>
      </c>
      <c r="E5" s="65">
        <v>575.30999999999995</v>
      </c>
      <c r="F5" s="65">
        <v>560.17999999999995</v>
      </c>
      <c r="G5" s="76">
        <v>465.31</v>
      </c>
      <c r="H5" s="65"/>
      <c r="I5" s="18"/>
      <c r="J5" s="18"/>
    </row>
    <row r="6" spans="1:10" ht="12.75" customHeight="1" x14ac:dyDescent="0.2">
      <c r="A6" s="64">
        <v>4</v>
      </c>
      <c r="B6" s="65">
        <v>4035.52</v>
      </c>
      <c r="C6" s="65">
        <v>538.12</v>
      </c>
      <c r="D6" s="65">
        <v>365.89</v>
      </c>
      <c r="E6" s="65">
        <v>592.74</v>
      </c>
      <c r="F6" s="65">
        <v>577.16</v>
      </c>
      <c r="G6" s="76">
        <v>484.86</v>
      </c>
      <c r="H6" s="65"/>
      <c r="I6" s="18"/>
      <c r="J6" s="18"/>
    </row>
    <row r="7" spans="1:10" ht="12.75" customHeight="1" x14ac:dyDescent="0.2">
      <c r="A7" s="64">
        <v>5</v>
      </c>
      <c r="B7" s="65">
        <v>4035.52</v>
      </c>
      <c r="C7" s="65">
        <v>672.65</v>
      </c>
      <c r="D7" s="65">
        <v>376.65</v>
      </c>
      <c r="E7" s="65">
        <v>610.17999999999995</v>
      </c>
      <c r="F7" s="65">
        <v>594.14</v>
      </c>
      <c r="G7" s="76">
        <v>504.42</v>
      </c>
      <c r="H7" s="65"/>
      <c r="I7" s="18"/>
      <c r="J7" s="18"/>
    </row>
    <row r="8" spans="1:10" ht="12.75" customHeight="1" x14ac:dyDescent="0.2">
      <c r="A8" s="64">
        <v>6</v>
      </c>
      <c r="B8" s="65">
        <v>4035.52</v>
      </c>
      <c r="C8" s="65">
        <v>807.18</v>
      </c>
      <c r="D8" s="65">
        <v>387.42</v>
      </c>
      <c r="E8" s="65">
        <v>627.61</v>
      </c>
      <c r="F8" s="65">
        <v>611.11</v>
      </c>
      <c r="G8" s="76">
        <v>523.98</v>
      </c>
      <c r="H8" s="65"/>
      <c r="I8" s="18"/>
      <c r="J8" s="18"/>
    </row>
    <row r="9" spans="1:10" ht="12.75" customHeight="1" x14ac:dyDescent="0.2">
      <c r="A9" s="64">
        <v>7</v>
      </c>
      <c r="B9" s="65">
        <v>4035.52</v>
      </c>
      <c r="C9" s="65">
        <v>941.71</v>
      </c>
      <c r="D9" s="65">
        <v>398.18</v>
      </c>
      <c r="E9" s="65">
        <v>645.04999999999995</v>
      </c>
      <c r="F9" s="65">
        <v>628.09</v>
      </c>
      <c r="G9" s="76">
        <v>543.53</v>
      </c>
      <c r="H9" s="65"/>
      <c r="I9" s="18"/>
      <c r="J9" s="18"/>
    </row>
    <row r="10" spans="1:10" ht="12.75" customHeight="1" x14ac:dyDescent="0.2">
      <c r="A10" s="64">
        <v>8</v>
      </c>
      <c r="B10" s="65">
        <v>4035.52</v>
      </c>
      <c r="C10" s="65">
        <v>1076.24</v>
      </c>
      <c r="D10" s="65">
        <v>408.94</v>
      </c>
      <c r="E10" s="65">
        <v>662.48</v>
      </c>
      <c r="F10" s="65">
        <v>645.05999999999995</v>
      </c>
      <c r="G10" s="76">
        <v>563.09</v>
      </c>
      <c r="H10" s="65"/>
      <c r="I10" s="18"/>
      <c r="J10" s="18"/>
    </row>
    <row r="11" spans="1:10" ht="12.75" customHeight="1" x14ac:dyDescent="0.2">
      <c r="A11" s="64">
        <v>9</v>
      </c>
      <c r="B11" s="65">
        <v>4035.52</v>
      </c>
      <c r="C11" s="65">
        <v>1210.77</v>
      </c>
      <c r="D11" s="65">
        <v>419.7</v>
      </c>
      <c r="E11" s="65">
        <v>679.92</v>
      </c>
      <c r="F11" s="65">
        <v>662.04</v>
      </c>
      <c r="G11" s="76">
        <v>582.65</v>
      </c>
      <c r="H11" s="65"/>
      <c r="I11" s="18"/>
      <c r="J11" s="18"/>
    </row>
    <row r="12" spans="1:10" ht="12.75" customHeight="1" x14ac:dyDescent="0.2">
      <c r="A12" s="64">
        <v>10</v>
      </c>
      <c r="B12" s="65">
        <v>4035.52</v>
      </c>
      <c r="C12" s="65">
        <v>1345.3</v>
      </c>
      <c r="D12" s="65">
        <v>430.47</v>
      </c>
      <c r="E12" s="65">
        <v>697.35</v>
      </c>
      <c r="F12" s="65">
        <v>679.02</v>
      </c>
      <c r="G12" s="76">
        <v>602.21</v>
      </c>
      <c r="H12" s="65"/>
      <c r="I12" s="18"/>
      <c r="J12" s="18"/>
    </row>
    <row r="13" spans="1:10" ht="12.75" customHeight="1" x14ac:dyDescent="0.2">
      <c r="A13" s="64">
        <v>11</v>
      </c>
      <c r="B13" s="65">
        <v>4035.52</v>
      </c>
      <c r="C13" s="65">
        <v>1479.83</v>
      </c>
      <c r="D13" s="65">
        <v>441.23</v>
      </c>
      <c r="E13" s="65">
        <v>714.79</v>
      </c>
      <c r="F13" s="65">
        <v>695.99</v>
      </c>
      <c r="G13" s="76">
        <v>621.76</v>
      </c>
      <c r="H13" s="65"/>
      <c r="I13" s="18"/>
      <c r="J13" s="18"/>
    </row>
    <row r="14" spans="1:10" ht="12.75" customHeight="1" x14ac:dyDescent="0.2">
      <c r="A14" s="64">
        <v>12</v>
      </c>
      <c r="B14" s="65">
        <v>4035.52</v>
      </c>
      <c r="C14" s="65">
        <v>1614.36</v>
      </c>
      <c r="D14" s="65">
        <v>451.99</v>
      </c>
      <c r="E14" s="65">
        <v>732.23</v>
      </c>
      <c r="F14" s="65">
        <v>712.97</v>
      </c>
      <c r="G14" s="76">
        <v>641.32000000000005</v>
      </c>
      <c r="H14" s="65"/>
      <c r="I14" s="18"/>
      <c r="J14" s="18"/>
    </row>
    <row r="15" spans="1:10" ht="12.75" customHeight="1" x14ac:dyDescent="0.2">
      <c r="A15" s="64">
        <v>13</v>
      </c>
      <c r="B15" s="65">
        <v>4035.52</v>
      </c>
      <c r="C15" s="65">
        <v>1748.89</v>
      </c>
      <c r="D15" s="65">
        <v>462.75</v>
      </c>
      <c r="E15" s="65">
        <v>749.66</v>
      </c>
      <c r="F15" s="65">
        <v>729.95</v>
      </c>
      <c r="G15" s="76">
        <v>660.88</v>
      </c>
      <c r="H15" s="65"/>
      <c r="I15" s="18"/>
      <c r="J15" s="18"/>
    </row>
    <row r="16" spans="1:10" ht="12.75" customHeight="1" x14ac:dyDescent="0.2">
      <c r="A16" s="64">
        <v>14</v>
      </c>
      <c r="B16" s="65">
        <v>4035.52</v>
      </c>
      <c r="C16" s="65">
        <v>1883.42</v>
      </c>
      <c r="D16" s="65">
        <v>473.52</v>
      </c>
      <c r="E16" s="65">
        <v>767.1</v>
      </c>
      <c r="F16" s="65">
        <v>746.92</v>
      </c>
      <c r="G16" s="76">
        <v>680.44</v>
      </c>
      <c r="H16" s="65"/>
      <c r="I16" s="18"/>
      <c r="J16" s="18"/>
    </row>
    <row r="17" spans="1:10" ht="12.75" customHeight="1" x14ac:dyDescent="0.2">
      <c r="A17" s="64">
        <v>15</v>
      </c>
      <c r="B17" s="65">
        <v>4035.52</v>
      </c>
      <c r="C17" s="65">
        <v>2017.95</v>
      </c>
      <c r="D17" s="65">
        <v>484.28</v>
      </c>
      <c r="E17" s="65">
        <v>784.53</v>
      </c>
      <c r="F17" s="65">
        <v>763.9</v>
      </c>
      <c r="G17" s="76">
        <v>699.99</v>
      </c>
      <c r="H17" s="65"/>
      <c r="I17" s="18"/>
      <c r="J17" s="18"/>
    </row>
    <row r="18" spans="1:10" ht="12.75" customHeight="1" x14ac:dyDescent="0.2">
      <c r="A18" s="64">
        <v>16</v>
      </c>
      <c r="B18" s="65">
        <v>4035.52</v>
      </c>
      <c r="C18" s="65">
        <v>2152.48</v>
      </c>
      <c r="D18" s="65">
        <v>495.04</v>
      </c>
      <c r="E18" s="65">
        <v>801.97</v>
      </c>
      <c r="F18" s="65">
        <v>780.87</v>
      </c>
      <c r="G18" s="76">
        <v>719.55</v>
      </c>
      <c r="H18" s="65"/>
      <c r="I18" s="18"/>
      <c r="J18" s="18"/>
    </row>
    <row r="19" spans="1:10" ht="12.75" customHeight="1" x14ac:dyDescent="0.2">
      <c r="A19" s="64">
        <v>17</v>
      </c>
      <c r="B19" s="65">
        <v>4035.52</v>
      </c>
      <c r="C19" s="65">
        <v>2287.0100000000002</v>
      </c>
      <c r="D19" s="65">
        <v>505.8</v>
      </c>
      <c r="E19" s="65">
        <v>819.4</v>
      </c>
      <c r="F19" s="65">
        <v>797.85</v>
      </c>
      <c r="G19" s="76">
        <v>739.11</v>
      </c>
      <c r="H19" s="65"/>
      <c r="I19" s="18"/>
      <c r="J19" s="18"/>
    </row>
    <row r="20" spans="1:10" ht="12.75" customHeight="1" x14ac:dyDescent="0.2">
      <c r="A20" s="64">
        <v>18</v>
      </c>
      <c r="B20" s="65">
        <v>4035.52</v>
      </c>
      <c r="C20" s="65">
        <v>2421.54</v>
      </c>
      <c r="D20" s="65">
        <v>516.57000000000005</v>
      </c>
      <c r="E20" s="65">
        <v>836.84</v>
      </c>
      <c r="F20" s="65">
        <v>814.83</v>
      </c>
      <c r="G20" s="76">
        <v>758.66</v>
      </c>
      <c r="H20" s="65"/>
      <c r="I20" s="18"/>
      <c r="J20" s="18"/>
    </row>
    <row r="21" spans="1:10" ht="12.75" customHeight="1" x14ac:dyDescent="0.2">
      <c r="A21" s="64">
        <v>19</v>
      </c>
      <c r="B21" s="65">
        <v>4035.52</v>
      </c>
      <c r="C21" s="65">
        <v>2556.0700000000002</v>
      </c>
      <c r="D21" s="65">
        <v>527.33000000000004</v>
      </c>
      <c r="E21" s="65">
        <v>854.27</v>
      </c>
      <c r="F21" s="65">
        <v>831.8</v>
      </c>
      <c r="G21" s="76">
        <v>778.22</v>
      </c>
      <c r="H21" s="65"/>
      <c r="I21" s="18"/>
      <c r="J21" s="18"/>
    </row>
    <row r="22" spans="1:10" ht="12.75" customHeight="1" x14ac:dyDescent="0.2">
      <c r="A22" s="64">
        <v>20</v>
      </c>
      <c r="B22" s="65">
        <v>4035.52</v>
      </c>
      <c r="C22" s="65">
        <v>2690.6</v>
      </c>
      <c r="D22" s="65">
        <v>538.09</v>
      </c>
      <c r="E22" s="65">
        <v>871.71</v>
      </c>
      <c r="F22" s="65">
        <v>848.78</v>
      </c>
      <c r="G22" s="76">
        <v>797.78</v>
      </c>
      <c r="H22" s="65"/>
      <c r="I22" s="18"/>
      <c r="J22" s="18"/>
    </row>
    <row r="23" spans="1:10" ht="12.75" customHeight="1" x14ac:dyDescent="0.2">
      <c r="A23" s="66"/>
      <c r="B23" s="4"/>
      <c r="C23" s="4"/>
      <c r="D23" s="4"/>
      <c r="E23" s="4"/>
      <c r="F23" s="4"/>
      <c r="G23" s="66"/>
      <c r="H23" s="67"/>
      <c r="I23" s="4"/>
    </row>
    <row r="24" spans="1:10" ht="12.75" customHeight="1" x14ac:dyDescent="0.2">
      <c r="A24" s="66"/>
      <c r="B24" s="75"/>
      <c r="C24" s="18"/>
      <c r="D24" s="75"/>
      <c r="E24" s="75"/>
      <c r="F24" s="75"/>
      <c r="G24" s="68"/>
      <c r="H24" s="67"/>
      <c r="I24" s="4"/>
    </row>
    <row r="25" spans="1:10" ht="12.75" customHeight="1" x14ac:dyDescent="0.2">
      <c r="A25" s="66"/>
      <c r="B25" s="4"/>
      <c r="C25" s="4"/>
      <c r="D25" s="4"/>
      <c r="E25" s="4"/>
      <c r="F25" s="4"/>
      <c r="G25" s="66"/>
      <c r="H25" s="67"/>
      <c r="I25" s="4"/>
    </row>
    <row r="26" spans="1:10" ht="15.75" customHeight="1" x14ac:dyDescent="0.2">
      <c r="A26" s="69"/>
      <c r="G26" s="69"/>
      <c r="H26" s="69"/>
    </row>
    <row r="27" spans="1:10" ht="15.75" customHeight="1" x14ac:dyDescent="0.2">
      <c r="A27" s="69"/>
      <c r="G27" s="69"/>
      <c r="H27" s="69"/>
    </row>
    <row r="28" spans="1:10" ht="15.75" customHeight="1" x14ac:dyDescent="0.2">
      <c r="A28" s="69"/>
      <c r="G28" s="69"/>
      <c r="H28" s="69"/>
    </row>
    <row r="29" spans="1:10" ht="15.75" customHeight="1" x14ac:dyDescent="0.2">
      <c r="A29" s="69"/>
      <c r="G29" s="69"/>
      <c r="H29" s="69"/>
    </row>
    <row r="30" spans="1:10" ht="15.75" customHeight="1" x14ac:dyDescent="0.2">
      <c r="A30" s="69"/>
      <c r="G30" s="69"/>
      <c r="H30" s="69"/>
    </row>
    <row r="31" spans="1:10" ht="15.75" customHeight="1" x14ac:dyDescent="0.2">
      <c r="A31" s="69"/>
      <c r="G31" s="69"/>
      <c r="H31" s="69"/>
    </row>
    <row r="32" spans="1:10" ht="15.75" customHeight="1" x14ac:dyDescent="0.2">
      <c r="A32" s="69"/>
      <c r="G32" s="69"/>
      <c r="H32" s="69"/>
    </row>
    <row r="33" spans="1:8" ht="15.75" customHeight="1" x14ac:dyDescent="0.2">
      <c r="A33" s="69"/>
      <c r="G33" s="69"/>
      <c r="H33" s="69"/>
    </row>
    <row r="34" spans="1:8" ht="15.75" customHeight="1" x14ac:dyDescent="0.2">
      <c r="A34" s="69"/>
      <c r="G34" s="69"/>
      <c r="H34" s="69"/>
    </row>
    <row r="35" spans="1:8" ht="15.75" customHeight="1" x14ac:dyDescent="0.2">
      <c r="A35" s="69"/>
      <c r="G35" s="69"/>
      <c r="H35" s="69"/>
    </row>
    <row r="36" spans="1:8" ht="15.75" customHeight="1" x14ac:dyDescent="0.2">
      <c r="A36" s="69"/>
      <c r="G36" s="69"/>
      <c r="H36" s="69"/>
    </row>
    <row r="37" spans="1:8" ht="15.75" customHeight="1" x14ac:dyDescent="0.2">
      <c r="A37" s="69"/>
      <c r="G37" s="69"/>
      <c r="H37" s="69"/>
    </row>
    <row r="38" spans="1:8" ht="15.75" customHeight="1" x14ac:dyDescent="0.2">
      <c r="A38" s="69"/>
      <c r="G38" s="69"/>
      <c r="H38" s="69"/>
    </row>
    <row r="39" spans="1:8" ht="15.75" customHeight="1" x14ac:dyDescent="0.2">
      <c r="A39" s="69"/>
      <c r="G39" s="69"/>
      <c r="H39" s="69"/>
    </row>
    <row r="40" spans="1:8" ht="15.75" customHeight="1" x14ac:dyDescent="0.2">
      <c r="A40" s="69"/>
      <c r="G40" s="69"/>
      <c r="H40" s="69"/>
    </row>
    <row r="41" spans="1:8" ht="15.75" customHeight="1" x14ac:dyDescent="0.2">
      <c r="A41" s="69"/>
      <c r="G41" s="69"/>
      <c r="H41" s="69"/>
    </row>
    <row r="42" spans="1:8" ht="15.75" customHeight="1" x14ac:dyDescent="0.2">
      <c r="A42" s="69"/>
      <c r="G42" s="69"/>
      <c r="H42" s="69"/>
    </row>
    <row r="43" spans="1:8" ht="15.75" customHeight="1" x14ac:dyDescent="0.2">
      <c r="A43" s="69"/>
      <c r="G43" s="69"/>
      <c r="H43" s="69"/>
    </row>
    <row r="44" spans="1:8" ht="15.75" customHeight="1" x14ac:dyDescent="0.2">
      <c r="A44" s="69"/>
      <c r="G44" s="69"/>
      <c r="H44" s="69"/>
    </row>
    <row r="45" spans="1:8" ht="15.75" customHeight="1" x14ac:dyDescent="0.2">
      <c r="A45" s="69"/>
      <c r="G45" s="69"/>
      <c r="H45" s="69"/>
    </row>
    <row r="46" spans="1:8" ht="15.75" customHeight="1" x14ac:dyDescent="0.2">
      <c r="A46" s="69"/>
      <c r="G46" s="69"/>
      <c r="H46" s="69"/>
    </row>
    <row r="47" spans="1:8" ht="15.75" customHeight="1" x14ac:dyDescent="0.2">
      <c r="A47" s="69"/>
      <c r="G47" s="69"/>
      <c r="H47" s="69"/>
    </row>
    <row r="48" spans="1:8" ht="15.75" customHeight="1" x14ac:dyDescent="0.2">
      <c r="A48" s="69"/>
      <c r="G48" s="69"/>
      <c r="H48" s="69"/>
    </row>
    <row r="49" spans="1:8" ht="15.75" customHeight="1" x14ac:dyDescent="0.2">
      <c r="A49" s="69"/>
      <c r="G49" s="69"/>
      <c r="H49" s="69"/>
    </row>
    <row r="50" spans="1:8" ht="15.75" customHeight="1" x14ac:dyDescent="0.2">
      <c r="A50" s="69"/>
      <c r="G50" s="69"/>
      <c r="H50" s="69"/>
    </row>
    <row r="51" spans="1:8" ht="15.75" customHeight="1" x14ac:dyDescent="0.2">
      <c r="A51" s="69"/>
      <c r="G51" s="69"/>
      <c r="H51" s="69"/>
    </row>
    <row r="52" spans="1:8" ht="15.75" customHeight="1" x14ac:dyDescent="0.2">
      <c r="A52" s="69"/>
      <c r="G52" s="69"/>
      <c r="H52" s="69"/>
    </row>
    <row r="53" spans="1:8" ht="15.75" customHeight="1" x14ac:dyDescent="0.2">
      <c r="A53" s="69"/>
      <c r="G53" s="69"/>
      <c r="H53" s="69"/>
    </row>
    <row r="54" spans="1:8" ht="15.75" customHeight="1" x14ac:dyDescent="0.2">
      <c r="A54" s="69"/>
      <c r="G54" s="69"/>
      <c r="H54" s="69"/>
    </row>
    <row r="55" spans="1:8" ht="15.75" customHeight="1" x14ac:dyDescent="0.2">
      <c r="A55" s="69"/>
      <c r="G55" s="69"/>
      <c r="H55" s="69"/>
    </row>
    <row r="56" spans="1:8" ht="15.75" customHeight="1" x14ac:dyDescent="0.2">
      <c r="A56" s="69"/>
      <c r="G56" s="69"/>
      <c r="H56" s="69"/>
    </row>
    <row r="57" spans="1:8" ht="15.75" customHeight="1" x14ac:dyDescent="0.2">
      <c r="A57" s="69"/>
      <c r="G57" s="69"/>
      <c r="H57" s="69"/>
    </row>
    <row r="58" spans="1:8" ht="15.75" customHeight="1" x14ac:dyDescent="0.2">
      <c r="A58" s="69"/>
      <c r="G58" s="69"/>
      <c r="H58" s="69"/>
    </row>
    <row r="59" spans="1:8" ht="15.75" customHeight="1" x14ac:dyDescent="0.2">
      <c r="A59" s="69"/>
      <c r="G59" s="69"/>
      <c r="H59" s="69"/>
    </row>
    <row r="60" spans="1:8" ht="15.75" customHeight="1" x14ac:dyDescent="0.2">
      <c r="A60" s="69"/>
      <c r="G60" s="69"/>
      <c r="H60" s="69"/>
    </row>
    <row r="61" spans="1:8" ht="15.75" customHeight="1" x14ac:dyDescent="0.2">
      <c r="A61" s="69"/>
      <c r="G61" s="69"/>
      <c r="H61" s="69"/>
    </row>
    <row r="62" spans="1:8" ht="15.75" customHeight="1" x14ac:dyDescent="0.2">
      <c r="A62" s="69"/>
      <c r="G62" s="69"/>
      <c r="H62" s="69"/>
    </row>
    <row r="63" spans="1:8" ht="15.75" customHeight="1" x14ac:dyDescent="0.2">
      <c r="A63" s="69"/>
      <c r="G63" s="69"/>
      <c r="H63" s="69"/>
    </row>
    <row r="64" spans="1:8" ht="15.75" customHeight="1" x14ac:dyDescent="0.2">
      <c r="A64" s="69"/>
      <c r="G64" s="69"/>
      <c r="H64" s="69"/>
    </row>
    <row r="65" spans="1:8" ht="15.75" customHeight="1" x14ac:dyDescent="0.2">
      <c r="A65" s="69"/>
      <c r="G65" s="69"/>
      <c r="H65" s="69"/>
    </row>
    <row r="66" spans="1:8" ht="15.75" customHeight="1" x14ac:dyDescent="0.2">
      <c r="A66" s="69"/>
      <c r="G66" s="69"/>
      <c r="H66" s="69"/>
    </row>
    <row r="67" spans="1:8" ht="15.75" customHeight="1" x14ac:dyDescent="0.2">
      <c r="A67" s="69"/>
      <c r="G67" s="69"/>
      <c r="H67" s="69"/>
    </row>
    <row r="68" spans="1:8" ht="15.75" customHeight="1" x14ac:dyDescent="0.2">
      <c r="A68" s="69"/>
      <c r="G68" s="69"/>
      <c r="H68" s="69"/>
    </row>
    <row r="69" spans="1:8" ht="15.75" customHeight="1" x14ac:dyDescent="0.2">
      <c r="A69" s="69"/>
      <c r="G69" s="69"/>
      <c r="H69" s="69"/>
    </row>
    <row r="70" spans="1:8" ht="15.75" customHeight="1" x14ac:dyDescent="0.2">
      <c r="A70" s="69"/>
      <c r="G70" s="69"/>
      <c r="H70" s="69"/>
    </row>
    <row r="71" spans="1:8" ht="15.75" customHeight="1" x14ac:dyDescent="0.2">
      <c r="A71" s="69"/>
      <c r="G71" s="69"/>
      <c r="H71" s="69"/>
    </row>
    <row r="72" spans="1:8" ht="15.75" customHeight="1" x14ac:dyDescent="0.2">
      <c r="A72" s="69"/>
      <c r="G72" s="69"/>
      <c r="H72" s="69"/>
    </row>
    <row r="73" spans="1:8" ht="15.75" customHeight="1" x14ac:dyDescent="0.2">
      <c r="A73" s="69"/>
      <c r="G73" s="69"/>
      <c r="H73" s="69"/>
    </row>
    <row r="74" spans="1:8" ht="15.75" customHeight="1" x14ac:dyDescent="0.2">
      <c r="A74" s="69"/>
      <c r="G74" s="69"/>
      <c r="H74" s="69"/>
    </row>
    <row r="75" spans="1:8" ht="15.75" customHeight="1" x14ac:dyDescent="0.2">
      <c r="A75" s="69"/>
      <c r="G75" s="69"/>
      <c r="H75" s="69"/>
    </row>
    <row r="76" spans="1:8" ht="15.75" customHeight="1" x14ac:dyDescent="0.2">
      <c r="A76" s="69"/>
      <c r="G76" s="69"/>
      <c r="H76" s="69"/>
    </row>
    <row r="77" spans="1:8" ht="15.75" customHeight="1" x14ac:dyDescent="0.2">
      <c r="A77" s="69"/>
      <c r="G77" s="69"/>
      <c r="H77" s="69"/>
    </row>
    <row r="78" spans="1:8" ht="15.75" customHeight="1" x14ac:dyDescent="0.2">
      <c r="A78" s="69"/>
      <c r="G78" s="69"/>
      <c r="H78" s="69"/>
    </row>
    <row r="79" spans="1:8" ht="15.75" customHeight="1" x14ac:dyDescent="0.2">
      <c r="A79" s="69"/>
      <c r="G79" s="69"/>
      <c r="H79" s="69"/>
    </row>
    <row r="80" spans="1:8" ht="15.75" customHeight="1" x14ac:dyDescent="0.2">
      <c r="A80" s="69"/>
      <c r="G80" s="69"/>
      <c r="H80" s="69"/>
    </row>
    <row r="81" spans="1:8" ht="15.75" customHeight="1" x14ac:dyDescent="0.2">
      <c r="A81" s="69"/>
      <c r="G81" s="69"/>
      <c r="H81" s="69"/>
    </row>
    <row r="82" spans="1:8" ht="15.75" customHeight="1" x14ac:dyDescent="0.2">
      <c r="A82" s="69"/>
      <c r="G82" s="69"/>
      <c r="H82" s="69"/>
    </row>
    <row r="83" spans="1:8" ht="15.75" customHeight="1" x14ac:dyDescent="0.2">
      <c r="A83" s="69"/>
      <c r="G83" s="69"/>
      <c r="H83" s="69"/>
    </row>
    <row r="84" spans="1:8" ht="15.75" customHeight="1" x14ac:dyDescent="0.2">
      <c r="A84" s="69"/>
      <c r="G84" s="69"/>
      <c r="H84" s="69"/>
    </row>
    <row r="85" spans="1:8" ht="15.75" customHeight="1" x14ac:dyDescent="0.2">
      <c r="A85" s="69"/>
      <c r="G85" s="69"/>
      <c r="H85" s="69"/>
    </row>
    <row r="86" spans="1:8" ht="15.75" customHeight="1" x14ac:dyDescent="0.2">
      <c r="A86" s="69"/>
      <c r="G86" s="69"/>
      <c r="H86" s="69"/>
    </row>
    <row r="87" spans="1:8" ht="15.75" customHeight="1" x14ac:dyDescent="0.2">
      <c r="A87" s="69"/>
      <c r="G87" s="69"/>
      <c r="H87" s="69"/>
    </row>
    <row r="88" spans="1:8" ht="15.75" customHeight="1" x14ac:dyDescent="0.2">
      <c r="A88" s="69"/>
      <c r="G88" s="69"/>
      <c r="H88" s="69"/>
    </row>
    <row r="89" spans="1:8" ht="15.75" customHeight="1" x14ac:dyDescent="0.2">
      <c r="A89" s="69"/>
      <c r="G89" s="69"/>
      <c r="H89" s="69"/>
    </row>
    <row r="90" spans="1:8" ht="15.75" customHeight="1" x14ac:dyDescent="0.2">
      <c r="A90" s="69"/>
      <c r="G90" s="69"/>
      <c r="H90" s="69"/>
    </row>
    <row r="91" spans="1:8" ht="15.75" customHeight="1" x14ac:dyDescent="0.2">
      <c r="A91" s="69"/>
      <c r="G91" s="69"/>
      <c r="H91" s="69"/>
    </row>
    <row r="92" spans="1:8" ht="15.75" customHeight="1" x14ac:dyDescent="0.2">
      <c r="A92" s="69"/>
      <c r="G92" s="69"/>
      <c r="H92" s="69"/>
    </row>
    <row r="93" spans="1:8" ht="15.75" customHeight="1" x14ac:dyDescent="0.2">
      <c r="A93" s="69"/>
      <c r="G93" s="69"/>
      <c r="H93" s="69"/>
    </row>
    <row r="94" spans="1:8" ht="15.75" customHeight="1" x14ac:dyDescent="0.2">
      <c r="A94" s="69"/>
      <c r="G94" s="69"/>
      <c r="H94" s="69"/>
    </row>
    <row r="95" spans="1:8" ht="15.75" customHeight="1" x14ac:dyDescent="0.2">
      <c r="A95" s="69"/>
      <c r="G95" s="69"/>
      <c r="H95" s="69"/>
    </row>
    <row r="96" spans="1:8" ht="15.75" customHeight="1" x14ac:dyDescent="0.2">
      <c r="A96" s="69"/>
      <c r="G96" s="69"/>
      <c r="H96" s="69"/>
    </row>
    <row r="97" spans="1:8" ht="15.75" customHeight="1" x14ac:dyDescent="0.2">
      <c r="A97" s="69"/>
      <c r="G97" s="69"/>
      <c r="H97" s="69"/>
    </row>
    <row r="98" spans="1:8" ht="15.75" customHeight="1" x14ac:dyDescent="0.2">
      <c r="A98" s="69"/>
      <c r="G98" s="69"/>
      <c r="H98" s="69"/>
    </row>
    <row r="99" spans="1:8" ht="15.75" customHeight="1" x14ac:dyDescent="0.2">
      <c r="A99" s="69"/>
      <c r="G99" s="69"/>
      <c r="H99" s="69"/>
    </row>
    <row r="100" spans="1:8" ht="15.75" customHeight="1" x14ac:dyDescent="0.2">
      <c r="A100" s="69"/>
      <c r="G100" s="69"/>
      <c r="H100" s="69"/>
    </row>
    <row r="101" spans="1:8" ht="15.75" customHeight="1" x14ac:dyDescent="0.2">
      <c r="A101" s="69"/>
      <c r="G101" s="69"/>
      <c r="H101" s="69"/>
    </row>
    <row r="102" spans="1:8" ht="15.75" customHeight="1" x14ac:dyDescent="0.2">
      <c r="A102" s="69"/>
      <c r="G102" s="69"/>
      <c r="H102" s="69"/>
    </row>
    <row r="103" spans="1:8" ht="15.75" customHeight="1" x14ac:dyDescent="0.2">
      <c r="A103" s="69"/>
      <c r="G103" s="69"/>
      <c r="H103" s="69"/>
    </row>
    <row r="104" spans="1:8" ht="15.75" customHeight="1" x14ac:dyDescent="0.2">
      <c r="A104" s="69"/>
      <c r="G104" s="69"/>
      <c r="H104" s="69"/>
    </row>
    <row r="105" spans="1:8" ht="15.75" customHeight="1" x14ac:dyDescent="0.2">
      <c r="A105" s="69"/>
      <c r="G105" s="69"/>
      <c r="H105" s="69"/>
    </row>
    <row r="106" spans="1:8" ht="15.75" customHeight="1" x14ac:dyDescent="0.2">
      <c r="A106" s="69"/>
      <c r="G106" s="69"/>
      <c r="H106" s="69"/>
    </row>
    <row r="107" spans="1:8" ht="15.75" customHeight="1" x14ac:dyDescent="0.2">
      <c r="A107" s="69"/>
      <c r="G107" s="69"/>
      <c r="H107" s="69"/>
    </row>
    <row r="108" spans="1:8" ht="15.75" customHeight="1" x14ac:dyDescent="0.2">
      <c r="A108" s="69"/>
      <c r="G108" s="69"/>
      <c r="H108" s="69"/>
    </row>
    <row r="109" spans="1:8" ht="15.75" customHeight="1" x14ac:dyDescent="0.2">
      <c r="A109" s="69"/>
      <c r="G109" s="69"/>
      <c r="H109" s="69"/>
    </row>
    <row r="110" spans="1:8" ht="15.75" customHeight="1" x14ac:dyDescent="0.2">
      <c r="A110" s="69"/>
      <c r="G110" s="69"/>
      <c r="H110" s="69"/>
    </row>
    <row r="111" spans="1:8" ht="15.75" customHeight="1" x14ac:dyDescent="0.2">
      <c r="A111" s="69"/>
      <c r="G111" s="69"/>
      <c r="H111" s="69"/>
    </row>
    <row r="112" spans="1:8" ht="15.75" customHeight="1" x14ac:dyDescent="0.2">
      <c r="A112" s="69"/>
      <c r="G112" s="69"/>
      <c r="H112" s="69"/>
    </row>
    <row r="113" spans="1:8" ht="15.75" customHeight="1" x14ac:dyDescent="0.2">
      <c r="A113" s="69"/>
      <c r="G113" s="69"/>
      <c r="H113" s="69"/>
    </row>
    <row r="114" spans="1:8" ht="15.75" customHeight="1" x14ac:dyDescent="0.2">
      <c r="A114" s="69"/>
      <c r="G114" s="69"/>
      <c r="H114" s="69"/>
    </row>
    <row r="115" spans="1:8" ht="15.75" customHeight="1" x14ac:dyDescent="0.2">
      <c r="A115" s="69"/>
      <c r="G115" s="69"/>
      <c r="H115" s="69"/>
    </row>
    <row r="116" spans="1:8" ht="15.75" customHeight="1" x14ac:dyDescent="0.2">
      <c r="A116" s="69"/>
      <c r="G116" s="69"/>
      <c r="H116" s="69"/>
    </row>
    <row r="117" spans="1:8" ht="15.75" customHeight="1" x14ac:dyDescent="0.2">
      <c r="A117" s="69"/>
      <c r="G117" s="69"/>
      <c r="H117" s="69"/>
    </row>
    <row r="118" spans="1:8" ht="15.75" customHeight="1" x14ac:dyDescent="0.2">
      <c r="A118" s="69"/>
      <c r="G118" s="69"/>
      <c r="H118" s="69"/>
    </row>
    <row r="119" spans="1:8" ht="15.75" customHeight="1" x14ac:dyDescent="0.2">
      <c r="A119" s="69"/>
      <c r="G119" s="69"/>
      <c r="H119" s="69"/>
    </row>
    <row r="120" spans="1:8" ht="15.75" customHeight="1" x14ac:dyDescent="0.2">
      <c r="A120" s="69"/>
      <c r="G120" s="69"/>
      <c r="H120" s="69"/>
    </row>
    <row r="121" spans="1:8" ht="15.75" customHeight="1" x14ac:dyDescent="0.2">
      <c r="A121" s="69"/>
      <c r="G121" s="69"/>
      <c r="H121" s="69"/>
    </row>
    <row r="122" spans="1:8" ht="15.75" customHeight="1" x14ac:dyDescent="0.2">
      <c r="A122" s="69"/>
      <c r="G122" s="69"/>
      <c r="H122" s="69"/>
    </row>
    <row r="123" spans="1:8" ht="15.75" customHeight="1" x14ac:dyDescent="0.2">
      <c r="A123" s="69"/>
      <c r="G123" s="69"/>
      <c r="H123" s="69"/>
    </row>
    <row r="124" spans="1:8" ht="15.75" customHeight="1" x14ac:dyDescent="0.2">
      <c r="A124" s="69"/>
      <c r="G124" s="69"/>
      <c r="H124" s="69"/>
    </row>
    <row r="125" spans="1:8" ht="15.75" customHeight="1" x14ac:dyDescent="0.2">
      <c r="A125" s="69"/>
      <c r="G125" s="69"/>
      <c r="H125" s="69"/>
    </row>
    <row r="126" spans="1:8" ht="15.75" customHeight="1" x14ac:dyDescent="0.2">
      <c r="A126" s="69"/>
      <c r="G126" s="69"/>
      <c r="H126" s="69"/>
    </row>
    <row r="127" spans="1:8" ht="15.75" customHeight="1" x14ac:dyDescent="0.2">
      <c r="A127" s="69"/>
      <c r="G127" s="69"/>
      <c r="H127" s="69"/>
    </row>
    <row r="128" spans="1:8" ht="15.75" customHeight="1" x14ac:dyDescent="0.2">
      <c r="A128" s="69"/>
      <c r="G128" s="69"/>
      <c r="H128" s="69"/>
    </row>
    <row r="129" spans="1:8" ht="15.75" customHeight="1" x14ac:dyDescent="0.2">
      <c r="A129" s="69"/>
      <c r="G129" s="69"/>
      <c r="H129" s="69"/>
    </row>
    <row r="130" spans="1:8" ht="15.75" customHeight="1" x14ac:dyDescent="0.2">
      <c r="A130" s="69"/>
      <c r="G130" s="69"/>
      <c r="H130" s="69"/>
    </row>
    <row r="131" spans="1:8" ht="15.75" customHeight="1" x14ac:dyDescent="0.2">
      <c r="A131" s="69"/>
      <c r="G131" s="69"/>
      <c r="H131" s="69"/>
    </row>
    <row r="132" spans="1:8" ht="15.75" customHeight="1" x14ac:dyDescent="0.2">
      <c r="A132" s="69"/>
      <c r="G132" s="69"/>
      <c r="H132" s="69"/>
    </row>
    <row r="133" spans="1:8" ht="15.75" customHeight="1" x14ac:dyDescent="0.2">
      <c r="A133" s="69"/>
      <c r="G133" s="69"/>
      <c r="H133" s="69"/>
    </row>
    <row r="134" spans="1:8" ht="15.75" customHeight="1" x14ac:dyDescent="0.2">
      <c r="A134" s="69"/>
      <c r="G134" s="69"/>
      <c r="H134" s="69"/>
    </row>
    <row r="135" spans="1:8" ht="15.75" customHeight="1" x14ac:dyDescent="0.2">
      <c r="A135" s="69"/>
      <c r="G135" s="69"/>
      <c r="H135" s="69"/>
    </row>
    <row r="136" spans="1:8" ht="15.75" customHeight="1" x14ac:dyDescent="0.2">
      <c r="A136" s="69"/>
      <c r="G136" s="69"/>
      <c r="H136" s="69"/>
    </row>
    <row r="137" spans="1:8" ht="15.75" customHeight="1" x14ac:dyDescent="0.2">
      <c r="A137" s="69"/>
      <c r="G137" s="69"/>
      <c r="H137" s="69"/>
    </row>
    <row r="138" spans="1:8" ht="15.75" customHeight="1" x14ac:dyDescent="0.2">
      <c r="A138" s="69"/>
      <c r="G138" s="69"/>
      <c r="H138" s="69"/>
    </row>
    <row r="139" spans="1:8" ht="15.75" customHeight="1" x14ac:dyDescent="0.2">
      <c r="A139" s="69"/>
      <c r="G139" s="69"/>
      <c r="H139" s="69"/>
    </row>
    <row r="140" spans="1:8" ht="15.75" customHeight="1" x14ac:dyDescent="0.2">
      <c r="A140" s="69"/>
      <c r="G140" s="69"/>
      <c r="H140" s="69"/>
    </row>
    <row r="141" spans="1:8" ht="15.75" customHeight="1" x14ac:dyDescent="0.2">
      <c r="A141" s="69"/>
      <c r="G141" s="69"/>
      <c r="H141" s="69"/>
    </row>
    <row r="142" spans="1:8" ht="15.75" customHeight="1" x14ac:dyDescent="0.2">
      <c r="A142" s="69"/>
      <c r="G142" s="69"/>
      <c r="H142" s="69"/>
    </row>
    <row r="143" spans="1:8" ht="15.75" customHeight="1" x14ac:dyDescent="0.2">
      <c r="A143" s="69"/>
      <c r="G143" s="69"/>
      <c r="H143" s="69"/>
    </row>
    <row r="144" spans="1:8" ht="15.75" customHeight="1" x14ac:dyDescent="0.2">
      <c r="A144" s="69"/>
      <c r="G144" s="69"/>
      <c r="H144" s="69"/>
    </row>
    <row r="145" spans="1:8" ht="15.75" customHeight="1" x14ac:dyDescent="0.2">
      <c r="A145" s="69"/>
      <c r="G145" s="69"/>
      <c r="H145" s="69"/>
    </row>
    <row r="146" spans="1:8" ht="15.75" customHeight="1" x14ac:dyDescent="0.2">
      <c r="A146" s="69"/>
      <c r="G146" s="69"/>
      <c r="H146" s="69"/>
    </row>
    <row r="147" spans="1:8" ht="15.75" customHeight="1" x14ac:dyDescent="0.2">
      <c r="A147" s="69"/>
      <c r="G147" s="69"/>
      <c r="H147" s="69"/>
    </row>
    <row r="148" spans="1:8" ht="15.75" customHeight="1" x14ac:dyDescent="0.2">
      <c r="A148" s="69"/>
      <c r="G148" s="69"/>
      <c r="H148" s="69"/>
    </row>
    <row r="149" spans="1:8" ht="15.75" customHeight="1" x14ac:dyDescent="0.2">
      <c r="A149" s="69"/>
      <c r="G149" s="69"/>
      <c r="H149" s="69"/>
    </row>
    <row r="150" spans="1:8" ht="15.75" customHeight="1" x14ac:dyDescent="0.2">
      <c r="A150" s="69"/>
      <c r="G150" s="69"/>
      <c r="H150" s="69"/>
    </row>
    <row r="151" spans="1:8" ht="15.75" customHeight="1" x14ac:dyDescent="0.2">
      <c r="A151" s="69"/>
      <c r="G151" s="69"/>
      <c r="H151" s="69"/>
    </row>
    <row r="152" spans="1:8" ht="15.75" customHeight="1" x14ac:dyDescent="0.2">
      <c r="A152" s="69"/>
      <c r="G152" s="69"/>
      <c r="H152" s="69"/>
    </row>
    <row r="153" spans="1:8" ht="15.75" customHeight="1" x14ac:dyDescent="0.2">
      <c r="A153" s="69"/>
      <c r="G153" s="69"/>
      <c r="H153" s="69"/>
    </row>
    <row r="154" spans="1:8" ht="15.75" customHeight="1" x14ac:dyDescent="0.2">
      <c r="A154" s="69"/>
      <c r="G154" s="69"/>
      <c r="H154" s="69"/>
    </row>
    <row r="155" spans="1:8" ht="15.75" customHeight="1" x14ac:dyDescent="0.2">
      <c r="A155" s="69"/>
      <c r="G155" s="69"/>
      <c r="H155" s="69"/>
    </row>
    <row r="156" spans="1:8" ht="15.75" customHeight="1" x14ac:dyDescent="0.2">
      <c r="A156" s="69"/>
      <c r="G156" s="69"/>
      <c r="H156" s="69"/>
    </row>
    <row r="157" spans="1:8" ht="15.75" customHeight="1" x14ac:dyDescent="0.2">
      <c r="A157" s="69"/>
      <c r="G157" s="69"/>
      <c r="H157" s="69"/>
    </row>
    <row r="158" spans="1:8" ht="15.75" customHeight="1" x14ac:dyDescent="0.2">
      <c r="A158" s="69"/>
      <c r="G158" s="69"/>
      <c r="H158" s="69"/>
    </row>
    <row r="159" spans="1:8" ht="15.75" customHeight="1" x14ac:dyDescent="0.2">
      <c r="A159" s="69"/>
      <c r="G159" s="69"/>
      <c r="H159" s="69"/>
    </row>
    <row r="160" spans="1:8" ht="15.75" customHeight="1" x14ac:dyDescent="0.2">
      <c r="A160" s="69"/>
      <c r="G160" s="69"/>
      <c r="H160" s="69"/>
    </row>
    <row r="161" spans="1:8" ht="15.75" customHeight="1" x14ac:dyDescent="0.2">
      <c r="A161" s="69"/>
      <c r="G161" s="69"/>
      <c r="H161" s="69"/>
    </row>
    <row r="162" spans="1:8" ht="15.75" customHeight="1" x14ac:dyDescent="0.2">
      <c r="A162" s="69"/>
      <c r="G162" s="69"/>
      <c r="H162" s="69"/>
    </row>
    <row r="163" spans="1:8" ht="15.75" customHeight="1" x14ac:dyDescent="0.2">
      <c r="A163" s="69"/>
      <c r="G163" s="69"/>
      <c r="H163" s="69"/>
    </row>
    <row r="164" spans="1:8" ht="15.75" customHeight="1" x14ac:dyDescent="0.2">
      <c r="A164" s="69"/>
      <c r="G164" s="69"/>
      <c r="H164" s="69"/>
    </row>
    <row r="165" spans="1:8" ht="15.75" customHeight="1" x14ac:dyDescent="0.2">
      <c r="A165" s="69"/>
      <c r="G165" s="69"/>
      <c r="H165" s="69"/>
    </row>
    <row r="166" spans="1:8" ht="15.75" customHeight="1" x14ac:dyDescent="0.2">
      <c r="A166" s="69"/>
      <c r="G166" s="69"/>
      <c r="H166" s="69"/>
    </row>
    <row r="167" spans="1:8" ht="15.75" customHeight="1" x14ac:dyDescent="0.2">
      <c r="A167" s="69"/>
      <c r="G167" s="69"/>
      <c r="H167" s="69"/>
    </row>
    <row r="168" spans="1:8" ht="15.75" customHeight="1" x14ac:dyDescent="0.2">
      <c r="A168" s="69"/>
      <c r="G168" s="69"/>
      <c r="H168" s="69"/>
    </row>
    <row r="169" spans="1:8" ht="15.75" customHeight="1" x14ac:dyDescent="0.2">
      <c r="A169" s="69"/>
      <c r="G169" s="69"/>
      <c r="H169" s="69"/>
    </row>
    <row r="170" spans="1:8" ht="15.75" customHeight="1" x14ac:dyDescent="0.2">
      <c r="A170" s="69"/>
      <c r="G170" s="69"/>
      <c r="H170" s="69"/>
    </row>
    <row r="171" spans="1:8" ht="15.75" customHeight="1" x14ac:dyDescent="0.2">
      <c r="A171" s="69"/>
      <c r="G171" s="69"/>
      <c r="H171" s="69"/>
    </row>
    <row r="172" spans="1:8" ht="15.75" customHeight="1" x14ac:dyDescent="0.2">
      <c r="A172" s="69"/>
      <c r="G172" s="69"/>
      <c r="H172" s="69"/>
    </row>
    <row r="173" spans="1:8" ht="15.75" customHeight="1" x14ac:dyDescent="0.2">
      <c r="A173" s="69"/>
      <c r="G173" s="69"/>
      <c r="H173" s="69"/>
    </row>
    <row r="174" spans="1:8" ht="15.75" customHeight="1" x14ac:dyDescent="0.2">
      <c r="A174" s="69"/>
      <c r="G174" s="69"/>
      <c r="H174" s="69"/>
    </row>
    <row r="175" spans="1:8" ht="15.75" customHeight="1" x14ac:dyDescent="0.2">
      <c r="A175" s="69"/>
      <c r="G175" s="69"/>
      <c r="H175" s="69"/>
    </row>
    <row r="176" spans="1:8" ht="15.75" customHeight="1" x14ac:dyDescent="0.2">
      <c r="A176" s="69"/>
      <c r="G176" s="69"/>
      <c r="H176" s="69"/>
    </row>
    <row r="177" spans="1:8" ht="15.75" customHeight="1" x14ac:dyDescent="0.2">
      <c r="A177" s="69"/>
      <c r="G177" s="69"/>
      <c r="H177" s="69"/>
    </row>
    <row r="178" spans="1:8" ht="15.75" customHeight="1" x14ac:dyDescent="0.2">
      <c r="A178" s="69"/>
      <c r="G178" s="69"/>
      <c r="H178" s="69"/>
    </row>
    <row r="179" spans="1:8" ht="15.75" customHeight="1" x14ac:dyDescent="0.2">
      <c r="A179" s="69"/>
      <c r="G179" s="69"/>
      <c r="H179" s="69"/>
    </row>
    <row r="180" spans="1:8" ht="15.75" customHeight="1" x14ac:dyDescent="0.2">
      <c r="A180" s="69"/>
      <c r="G180" s="69"/>
      <c r="H180" s="69"/>
    </row>
    <row r="181" spans="1:8" ht="15.75" customHeight="1" x14ac:dyDescent="0.2">
      <c r="A181" s="69"/>
      <c r="G181" s="69"/>
      <c r="H181" s="69"/>
    </row>
    <row r="182" spans="1:8" ht="15.75" customHeight="1" x14ac:dyDescent="0.2">
      <c r="A182" s="69"/>
      <c r="G182" s="69"/>
      <c r="H182" s="69"/>
    </row>
    <row r="183" spans="1:8" ht="15.75" customHeight="1" x14ac:dyDescent="0.2">
      <c r="A183" s="69"/>
      <c r="G183" s="69"/>
      <c r="H183" s="69"/>
    </row>
    <row r="184" spans="1:8" ht="15.75" customHeight="1" x14ac:dyDescent="0.2">
      <c r="A184" s="69"/>
      <c r="G184" s="69"/>
      <c r="H184" s="69"/>
    </row>
    <row r="185" spans="1:8" ht="15.75" customHeight="1" x14ac:dyDescent="0.2">
      <c r="A185" s="69"/>
      <c r="G185" s="69"/>
      <c r="H185" s="69"/>
    </row>
    <row r="186" spans="1:8" ht="15.75" customHeight="1" x14ac:dyDescent="0.2">
      <c r="A186" s="69"/>
      <c r="G186" s="69"/>
      <c r="H186" s="69"/>
    </row>
    <row r="187" spans="1:8" ht="15.75" customHeight="1" x14ac:dyDescent="0.2">
      <c r="A187" s="69"/>
      <c r="G187" s="69"/>
      <c r="H187" s="69"/>
    </row>
    <row r="188" spans="1:8" ht="15.75" customHeight="1" x14ac:dyDescent="0.2">
      <c r="A188" s="69"/>
      <c r="G188" s="69"/>
      <c r="H188" s="69"/>
    </row>
    <row r="189" spans="1:8" ht="15.75" customHeight="1" x14ac:dyDescent="0.2">
      <c r="A189" s="69"/>
      <c r="G189" s="69"/>
      <c r="H189" s="69"/>
    </row>
    <row r="190" spans="1:8" ht="15.75" customHeight="1" x14ac:dyDescent="0.2">
      <c r="A190" s="69"/>
      <c r="G190" s="69"/>
      <c r="H190" s="69"/>
    </row>
    <row r="191" spans="1:8" ht="15.75" customHeight="1" x14ac:dyDescent="0.2">
      <c r="A191" s="69"/>
      <c r="G191" s="69"/>
      <c r="H191" s="69"/>
    </row>
    <row r="192" spans="1:8" ht="15.75" customHeight="1" x14ac:dyDescent="0.2">
      <c r="A192" s="69"/>
      <c r="G192" s="69"/>
      <c r="H192" s="69"/>
    </row>
    <row r="193" spans="1:8" ht="15.75" customHeight="1" x14ac:dyDescent="0.2">
      <c r="A193" s="69"/>
      <c r="G193" s="69"/>
      <c r="H193" s="69"/>
    </row>
    <row r="194" spans="1:8" ht="15.75" customHeight="1" x14ac:dyDescent="0.2">
      <c r="A194" s="69"/>
      <c r="G194" s="69"/>
      <c r="H194" s="69"/>
    </row>
    <row r="195" spans="1:8" ht="15.75" customHeight="1" x14ac:dyDescent="0.2">
      <c r="A195" s="69"/>
      <c r="G195" s="69"/>
      <c r="H195" s="69"/>
    </row>
    <row r="196" spans="1:8" ht="15.75" customHeight="1" x14ac:dyDescent="0.2">
      <c r="A196" s="69"/>
      <c r="G196" s="69"/>
      <c r="H196" s="69"/>
    </row>
    <row r="197" spans="1:8" ht="15.75" customHeight="1" x14ac:dyDescent="0.2">
      <c r="A197" s="69"/>
      <c r="G197" s="69"/>
      <c r="H197" s="69"/>
    </row>
    <row r="198" spans="1:8" ht="15.75" customHeight="1" x14ac:dyDescent="0.2">
      <c r="A198" s="69"/>
      <c r="G198" s="69"/>
      <c r="H198" s="69"/>
    </row>
    <row r="199" spans="1:8" ht="15.75" customHeight="1" x14ac:dyDescent="0.2">
      <c r="A199" s="69"/>
      <c r="G199" s="69"/>
      <c r="H199" s="69"/>
    </row>
    <row r="200" spans="1:8" ht="15.75" customHeight="1" x14ac:dyDescent="0.2">
      <c r="A200" s="69"/>
      <c r="G200" s="69"/>
      <c r="H200" s="69"/>
    </row>
    <row r="201" spans="1:8" ht="15.75" customHeight="1" x14ac:dyDescent="0.2">
      <c r="A201" s="69"/>
      <c r="G201" s="69"/>
      <c r="H201" s="69"/>
    </row>
    <row r="202" spans="1:8" ht="15.75" customHeight="1" x14ac:dyDescent="0.2">
      <c r="A202" s="69"/>
      <c r="G202" s="69"/>
      <c r="H202" s="69"/>
    </row>
    <row r="203" spans="1:8" ht="15.75" customHeight="1" x14ac:dyDescent="0.2">
      <c r="A203" s="69"/>
      <c r="G203" s="69"/>
      <c r="H203" s="69"/>
    </row>
    <row r="204" spans="1:8" ht="15.75" customHeight="1" x14ac:dyDescent="0.2">
      <c r="A204" s="69"/>
      <c r="G204" s="69"/>
      <c r="H204" s="69"/>
    </row>
    <row r="205" spans="1:8" ht="15.75" customHeight="1" x14ac:dyDescent="0.2">
      <c r="A205" s="69"/>
      <c r="G205" s="69"/>
      <c r="H205" s="69"/>
    </row>
    <row r="206" spans="1:8" ht="15.75" customHeight="1" x14ac:dyDescent="0.2">
      <c r="A206" s="69"/>
      <c r="G206" s="69"/>
      <c r="H206" s="69"/>
    </row>
    <row r="207" spans="1:8" ht="15.75" customHeight="1" x14ac:dyDescent="0.2">
      <c r="A207" s="69"/>
      <c r="G207" s="69"/>
      <c r="H207" s="69"/>
    </row>
    <row r="208" spans="1:8" ht="15.75" customHeight="1" x14ac:dyDescent="0.2">
      <c r="A208" s="69"/>
      <c r="G208" s="69"/>
      <c r="H208" s="69"/>
    </row>
    <row r="209" spans="1:8" ht="15.75" customHeight="1" x14ac:dyDescent="0.2">
      <c r="A209" s="69"/>
      <c r="G209" s="69"/>
      <c r="H209" s="69"/>
    </row>
    <row r="210" spans="1:8" ht="15.75" customHeight="1" x14ac:dyDescent="0.2">
      <c r="A210" s="69"/>
      <c r="G210" s="69"/>
      <c r="H210" s="69"/>
    </row>
    <row r="211" spans="1:8" ht="15.75" customHeight="1" x14ac:dyDescent="0.2">
      <c r="A211" s="69"/>
      <c r="G211" s="69"/>
      <c r="H211" s="69"/>
    </row>
    <row r="212" spans="1:8" ht="15.75" customHeight="1" x14ac:dyDescent="0.2">
      <c r="A212" s="69"/>
      <c r="G212" s="69"/>
      <c r="H212" s="69"/>
    </row>
    <row r="213" spans="1:8" ht="15.75" customHeight="1" x14ac:dyDescent="0.2">
      <c r="A213" s="69"/>
      <c r="G213" s="69"/>
      <c r="H213" s="69"/>
    </row>
    <row r="214" spans="1:8" ht="15.75" customHeight="1" x14ac:dyDescent="0.2">
      <c r="A214" s="69"/>
      <c r="G214" s="69"/>
      <c r="H214" s="69"/>
    </row>
    <row r="215" spans="1:8" ht="15.75" customHeight="1" x14ac:dyDescent="0.2">
      <c r="A215" s="69"/>
      <c r="G215" s="69"/>
      <c r="H215" s="69"/>
    </row>
    <row r="216" spans="1:8" ht="15.75" customHeight="1" x14ac:dyDescent="0.2">
      <c r="A216" s="69"/>
      <c r="G216" s="69"/>
      <c r="H216" s="69"/>
    </row>
    <row r="217" spans="1:8" ht="15.75" customHeight="1" x14ac:dyDescent="0.2">
      <c r="A217" s="69"/>
      <c r="G217" s="69"/>
      <c r="H217" s="69"/>
    </row>
    <row r="218" spans="1:8" ht="15.75" customHeight="1" x14ac:dyDescent="0.2">
      <c r="A218" s="69"/>
      <c r="G218" s="69"/>
      <c r="H218" s="69"/>
    </row>
    <row r="219" spans="1:8" ht="15.75" customHeight="1" x14ac:dyDescent="0.2">
      <c r="A219" s="69"/>
      <c r="G219" s="69"/>
      <c r="H219" s="69"/>
    </row>
    <row r="220" spans="1:8" ht="15.75" customHeight="1" x14ac:dyDescent="0.2">
      <c r="A220" s="69"/>
      <c r="G220" s="69"/>
      <c r="H220" s="69"/>
    </row>
    <row r="221" spans="1:8" ht="15.75" customHeight="1" x14ac:dyDescent="0.2">
      <c r="A221" s="69"/>
      <c r="G221" s="69"/>
      <c r="H221" s="69"/>
    </row>
    <row r="222" spans="1:8" ht="15.75" customHeight="1" x14ac:dyDescent="0.2">
      <c r="A222" s="69"/>
      <c r="G222" s="69"/>
      <c r="H222" s="69"/>
    </row>
    <row r="223" spans="1:8" ht="15.75" customHeight="1" x14ac:dyDescent="0.2"/>
    <row r="224" spans="1: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04"/>
  <sheetViews>
    <sheetView workbookViewId="0">
      <selection activeCell="H11" sqref="H11"/>
    </sheetView>
  </sheetViews>
  <sheetFormatPr defaultColWidth="14.42578125" defaultRowHeight="15" customHeight="1" x14ac:dyDescent="0.2"/>
  <cols>
    <col min="1" max="1" width="36.85546875" customWidth="1"/>
    <col min="2" max="2" width="17.28515625" customWidth="1"/>
    <col min="3" max="6" width="8.7109375" customWidth="1"/>
  </cols>
  <sheetData>
    <row r="1" spans="1:2" ht="12.75" customHeight="1" x14ac:dyDescent="0.2">
      <c r="A1" s="4"/>
      <c r="B1" s="18" t="s">
        <v>129</v>
      </c>
    </row>
    <row r="2" spans="1:2" ht="12.75" customHeight="1" x14ac:dyDescent="0.2">
      <c r="A2" s="4"/>
      <c r="B2" s="18"/>
    </row>
    <row r="3" spans="1:2" ht="12.75" customHeight="1" x14ac:dyDescent="0.2">
      <c r="A3" s="4" t="s">
        <v>130</v>
      </c>
      <c r="B3" s="27">
        <v>106</v>
      </c>
    </row>
    <row r="4" spans="1:2" ht="12.75" customHeight="1" x14ac:dyDescent="0.2">
      <c r="A4" s="4" t="s">
        <v>131</v>
      </c>
      <c r="B4" s="27">
        <v>68.5</v>
      </c>
    </row>
    <row r="5" spans="1:2" ht="12.75" customHeight="1" x14ac:dyDescent="0.2">
      <c r="A5" s="4" t="s">
        <v>132</v>
      </c>
      <c r="B5" s="27">
        <v>41.67</v>
      </c>
    </row>
    <row r="6" spans="1:2" ht="12.75" customHeight="1" x14ac:dyDescent="0.2">
      <c r="A6" s="4"/>
      <c r="B6" s="70"/>
    </row>
    <row r="7" spans="1:2" ht="12.75" customHeight="1" x14ac:dyDescent="0.2">
      <c r="A7" s="4"/>
      <c r="B7" s="70"/>
    </row>
    <row r="8" spans="1:2" ht="12.75" customHeight="1" x14ac:dyDescent="0.2">
      <c r="A8" s="4" t="s">
        <v>133</v>
      </c>
      <c r="B8" s="27">
        <v>9236.17</v>
      </c>
    </row>
    <row r="9" spans="1:2" ht="12.75" customHeight="1" x14ac:dyDescent="0.2">
      <c r="A9" s="4" t="s">
        <v>134</v>
      </c>
      <c r="B9" s="18">
        <v>540.58000000000004</v>
      </c>
    </row>
    <row r="10" spans="1:2" ht="12.75" customHeight="1" x14ac:dyDescent="0.2">
      <c r="A10" s="4" t="s">
        <v>135</v>
      </c>
      <c r="B10" s="18">
        <v>830.75</v>
      </c>
    </row>
    <row r="11" spans="1:2" ht="12.75" customHeight="1" x14ac:dyDescent="0.2">
      <c r="A11" s="4"/>
      <c r="B11" s="70"/>
    </row>
    <row r="12" spans="1:2" ht="12.75" customHeight="1" x14ac:dyDescent="0.2">
      <c r="A12" s="4" t="s">
        <v>136</v>
      </c>
      <c r="B12" s="27">
        <v>58.33</v>
      </c>
    </row>
    <row r="13" spans="1:2" ht="12.75" customHeight="1" x14ac:dyDescent="0.2">
      <c r="A13" s="4" t="s">
        <v>137</v>
      </c>
      <c r="B13" s="10">
        <v>0.1</v>
      </c>
    </row>
    <row r="14" spans="1:2" ht="12.75" customHeight="1" x14ac:dyDescent="0.2">
      <c r="A14" s="4"/>
      <c r="B14" s="70"/>
    </row>
    <row r="15" spans="1:2" ht="12.75" customHeight="1" x14ac:dyDescent="0.2">
      <c r="A15" s="4" t="s">
        <v>138</v>
      </c>
      <c r="B15" s="9">
        <v>0.125</v>
      </c>
    </row>
    <row r="16" spans="1:2" ht="12.75" customHeight="1" x14ac:dyDescent="0.2">
      <c r="A16" s="4" t="s">
        <v>139</v>
      </c>
      <c r="B16" s="27">
        <v>17283</v>
      </c>
    </row>
    <row r="17" spans="1:2" ht="12.75" customHeight="1" x14ac:dyDescent="0.2">
      <c r="A17" s="4"/>
      <c r="B17" s="70"/>
    </row>
    <row r="18" spans="1:2" ht="12.75" customHeight="1" x14ac:dyDescent="0.2">
      <c r="A18" s="4" t="s">
        <v>140</v>
      </c>
      <c r="B18" s="9">
        <v>6.0999999999999999E-2</v>
      </c>
    </row>
    <row r="19" spans="1:2" ht="12.75" customHeight="1" x14ac:dyDescent="0.2">
      <c r="A19" s="4" t="s">
        <v>141</v>
      </c>
      <c r="B19" s="27">
        <v>79409</v>
      </c>
    </row>
    <row r="20" spans="1:2" ht="12.75" customHeight="1" x14ac:dyDescent="0.2">
      <c r="A20" s="4" t="s">
        <v>142</v>
      </c>
      <c r="B20" s="18">
        <f>B18*B19/12</f>
        <v>403.66241666666662</v>
      </c>
    </row>
    <row r="21" spans="1:2" ht="12.75" customHeight="1" x14ac:dyDescent="0.2">
      <c r="A21" s="4"/>
      <c r="B21" s="70"/>
    </row>
    <row r="22" spans="1:2" ht="12.75" x14ac:dyDescent="0.2">
      <c r="A22" s="4" t="s">
        <v>143</v>
      </c>
      <c r="B22" s="27">
        <v>784.95</v>
      </c>
    </row>
    <row r="23" spans="1:2" ht="12.75" x14ac:dyDescent="0.2">
      <c r="A23" s="4"/>
      <c r="B23" s="70"/>
    </row>
    <row r="24" spans="1:2" ht="15.75" customHeight="1" x14ac:dyDescent="0.2">
      <c r="A24" s="4" t="s">
        <v>144</v>
      </c>
      <c r="B24" s="27"/>
    </row>
    <row r="25" spans="1:2" ht="15.75" customHeight="1" x14ac:dyDescent="0.2">
      <c r="A25" s="4"/>
      <c r="B25" s="1"/>
    </row>
    <row r="26" spans="1:2" ht="15.75" customHeight="1" x14ac:dyDescent="0.2">
      <c r="A26" s="52"/>
      <c r="B26" s="52"/>
    </row>
    <row r="27" spans="1:2" ht="15.75" customHeight="1" x14ac:dyDescent="0.2">
      <c r="A27" s="4" t="s">
        <v>145</v>
      </c>
      <c r="B27" s="20">
        <v>1.0999999999999999E-2</v>
      </c>
    </row>
    <row r="28" spans="1:2" ht="15.75" customHeight="1" x14ac:dyDescent="0.2">
      <c r="A28" s="4" t="s">
        <v>146</v>
      </c>
      <c r="B28" s="9">
        <v>0.18</v>
      </c>
    </row>
    <row r="29" spans="1:2" ht="15.75" customHeight="1" x14ac:dyDescent="0.2"/>
    <row r="30" spans="1:2" ht="15.75" customHeight="1" x14ac:dyDescent="0.2">
      <c r="A30" s="4" t="s">
        <v>147</v>
      </c>
      <c r="B30" s="10">
        <v>0.08</v>
      </c>
    </row>
    <row r="31" spans="1:2" ht="15.75" customHeight="1" x14ac:dyDescent="0.2">
      <c r="A31" s="4" t="s">
        <v>148</v>
      </c>
      <c r="B31" s="10">
        <v>8.3000000000000004E-2</v>
      </c>
    </row>
    <row r="32" spans="1: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984D8AB00E7549B9F33B2EAF19EC99" ma:contentTypeVersion="11" ma:contentTypeDescription="Een nieuw document maken." ma:contentTypeScope="" ma:versionID="cb249ff6b3ac77bdef24099264824386">
  <xsd:schema xmlns:xsd="http://www.w3.org/2001/XMLSchema" xmlns:xs="http://www.w3.org/2001/XMLSchema" xmlns:p="http://schemas.microsoft.com/office/2006/metadata/properties" xmlns:ns2="861db2a2-24df-44c3-a07b-bbdf956462d2" xmlns:ns3="f49dc8c5-3aeb-4421-9f55-18a7300e0726" targetNamespace="http://schemas.microsoft.com/office/2006/metadata/properties" ma:root="true" ma:fieldsID="3ad70123a6d9aea6bb1305d3eeb2dfa3" ns2:_="" ns3:_="">
    <xsd:import namespace="861db2a2-24df-44c3-a07b-bbdf956462d2"/>
    <xsd:import namespace="f49dc8c5-3aeb-4421-9f55-18a7300e0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b2a2-24df-44c3-a07b-bbdf95646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6b64be9-ece9-448a-b811-6afe781e82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dc8c5-3aeb-4421-9f55-18a7300e07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89b6f9-10d7-4ab9-a7b2-8fdd02c05c20}" ma:internalName="TaxCatchAll" ma:showField="CatchAllData" ma:web="f49dc8c5-3aeb-4421-9f55-18a7300e07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9dc8c5-3aeb-4421-9f55-18a7300e0726" xsi:nil="true"/>
    <lcf76f155ced4ddcb4097134ff3c332f xmlns="861db2a2-24df-44c3-a07b-bbdf956462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403EF1-6B20-4015-89BE-E7AE3EF2D5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F0C5D-2818-4E4E-8156-0877C49EC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1db2a2-24df-44c3-a07b-bbdf956462d2"/>
    <ds:schemaRef ds:uri="f49dc8c5-3aeb-4421-9f55-18a7300e07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B9E886-76D5-4858-BBF4-4936BD4714F4}">
  <ds:schemaRefs>
    <ds:schemaRef ds:uri="http://schemas.microsoft.com/office/2006/metadata/properties"/>
    <ds:schemaRef ds:uri="http://schemas.microsoft.com/office/infopath/2007/PartnerControls"/>
    <ds:schemaRef ds:uri="f49dc8c5-3aeb-4421-9f55-18a7300e0726"/>
    <ds:schemaRef ds:uri="861db2a2-24df-44c3-a07b-bbdf956462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Sijrine Stam</cp:lastModifiedBy>
  <cp:revision/>
  <dcterms:created xsi:type="dcterms:W3CDTF">2024-07-02T09:08:32Z</dcterms:created>
  <dcterms:modified xsi:type="dcterms:W3CDTF">2026-07-06T08:32:51Z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0x01010012984D8AB00E7549B9F33B2EAF19EC99</vt:lpwstr>
  </property>
  <property fmtid="{D5CDD505-2E9C-101B-9397-08002B2CF9AE}" pid="3" name="Order">
    <vt:r8>3500</vt:r8>
  </property>
  <property fmtid="{D5CDD505-2E9C-101B-9397-08002B2CF9AE}" pid="4" name="MediaServiceImageTags">
    <vt:lpwstr/>
  </property>
</Properties>
</file>